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95" windowHeight="4815" activeTab="0"/>
  </bookViews>
  <sheets>
    <sheet name="ПЕРЕЧЕНЬ не вх в сост бесплатн." sheetId="1" r:id="rId1"/>
    <sheet name="Зп спец. по соц. раб." sheetId="2" r:id="rId2"/>
    <sheet name="Зп соц.работника" sheetId="3" r:id="rId3"/>
    <sheet name="ЗП сиделки" sheetId="4" r:id="rId4"/>
  </sheets>
  <definedNames/>
  <calcPr fullCalcOnLoad="1"/>
</workbook>
</file>

<file path=xl/sharedStrings.xml><?xml version="1.0" encoding="utf-8"?>
<sst xmlns="http://schemas.openxmlformats.org/spreadsheetml/2006/main" count="343" uniqueCount="254">
  <si>
    <t>Условие выполнения работ</t>
  </si>
  <si>
    <t>Норма времени, чел.-мин</t>
  </si>
  <si>
    <t>1 услуга</t>
  </si>
  <si>
    <t>1 блюдо</t>
  </si>
  <si>
    <t>до 200 м</t>
  </si>
  <si>
    <t>свыше 200 м</t>
  </si>
  <si>
    <t>1 шт.</t>
  </si>
  <si>
    <t>стул</t>
  </si>
  <si>
    <t>1 пог.м</t>
  </si>
  <si>
    <t>1 кормление</t>
  </si>
  <si>
    <t>для проживающих в жилых помещениях с центральным водоснабжением</t>
  </si>
  <si>
    <t>для проживающих в жилых помещениях без центрального водоснабжения</t>
  </si>
  <si>
    <t>Наименование услуги</t>
  </si>
  <si>
    <t>1. Социально-бытовые услуги:</t>
  </si>
  <si>
    <t>1.1. оказание помощи в смене нательного белья на дому у заказчика</t>
  </si>
  <si>
    <t>весом</t>
  </si>
  <si>
    <t>до 7 кг</t>
  </si>
  <si>
    <t>дверь</t>
  </si>
  <si>
    <t>подоконник</t>
  </si>
  <si>
    <t>шкаф секционный полированный</t>
  </si>
  <si>
    <t>стол</t>
  </si>
  <si>
    <t>письменный</t>
  </si>
  <si>
    <t>телефонный, журнальный</t>
  </si>
  <si>
    <t>книжная полка</t>
  </si>
  <si>
    <t>стена</t>
  </si>
  <si>
    <t>потолок</t>
  </si>
  <si>
    <t>на газовой или электроплите</t>
  </si>
  <si>
    <t>в СВЧ печи</t>
  </si>
  <si>
    <t>1 м ряда книг</t>
  </si>
  <si>
    <t>без просушивания</t>
  </si>
  <si>
    <t>1 полка</t>
  </si>
  <si>
    <t>с развешиванием для просушивания на воздухе</t>
  </si>
  <si>
    <t>с размораживанием</t>
  </si>
  <si>
    <t>без размораживания</t>
  </si>
  <si>
    <t>при централизованном водоснабжении без кипячения</t>
  </si>
  <si>
    <t>1 кг</t>
  </si>
  <si>
    <t>с кипячением</t>
  </si>
  <si>
    <t>при отсутствии централизованного водоснабжения без кипячения</t>
  </si>
  <si>
    <t>ручной пилой</t>
  </si>
  <si>
    <t>бензопилой</t>
  </si>
  <si>
    <t>топором</t>
  </si>
  <si>
    <t>с применением клиньев</t>
  </si>
  <si>
    <t>до 10 м</t>
  </si>
  <si>
    <t>до 20 м</t>
  </si>
  <si>
    <t>свыше 20 м</t>
  </si>
  <si>
    <t>томаты, огурцы, 3-литровая тара</t>
  </si>
  <si>
    <t>10 кг</t>
  </si>
  <si>
    <t>перец, литровая тара</t>
  </si>
  <si>
    <t>ягоды</t>
  </si>
  <si>
    <t>5 кг</t>
  </si>
  <si>
    <t>яблоки</t>
  </si>
  <si>
    <t>вишни</t>
  </si>
  <si>
    <t>сливы</t>
  </si>
  <si>
    <t>2. Услуги по выполнению сельскохозяйственных работ:</t>
  </si>
  <si>
    <t>2.1. уборка картофеля:</t>
  </si>
  <si>
    <t>2.1.1. выборка картофеля из рядов после подпашки</t>
  </si>
  <si>
    <t>100 кг</t>
  </si>
  <si>
    <t>2.1.2. копание картофеля лопатой с отноской на расстояние до 20 м</t>
  </si>
  <si>
    <t>2.1.3. переноска картофеля в корзинах, ведрах на расстояние</t>
  </si>
  <si>
    <t>до 15 м</t>
  </si>
  <si>
    <t>до 30 м</t>
  </si>
  <si>
    <t>2.2. переборка лука перед посадкой и обрезка</t>
  </si>
  <si>
    <t>2.3. пасынкование растений</t>
  </si>
  <si>
    <t>100 шт.</t>
  </si>
  <si>
    <t>2.4. обрезание, подвязывание к опоре овощных культур (растений)</t>
  </si>
  <si>
    <t>томаты</t>
  </si>
  <si>
    <t>огурцы</t>
  </si>
  <si>
    <t>перец</t>
  </si>
  <si>
    <t>2.5. уборка с/х культур:</t>
  </si>
  <si>
    <t>2.5.1. уборка</t>
  </si>
  <si>
    <t>моркови</t>
  </si>
  <si>
    <t>свеклы</t>
  </si>
  <si>
    <t>томатов</t>
  </si>
  <si>
    <t>капусты</t>
  </si>
  <si>
    <t>огурцов</t>
  </si>
  <si>
    <t>лука</t>
  </si>
  <si>
    <t>чеснока</t>
  </si>
  <si>
    <t>редиса</t>
  </si>
  <si>
    <t>2.5.2. выборка укропа, салата, петрушки</t>
  </si>
  <si>
    <t>2.6. сбор урожая с плодовых деревьев и кустарников</t>
  </si>
  <si>
    <t>крыжовника, облепихи</t>
  </si>
  <si>
    <t>смородины</t>
  </si>
  <si>
    <t>яблок, груш</t>
  </si>
  <si>
    <t>2.7. вынос сорняков после уборки овощных культур</t>
  </si>
  <si>
    <t>до 50 м</t>
  </si>
  <si>
    <t>10 шт.</t>
  </si>
  <si>
    <t>летники</t>
  </si>
  <si>
    <t>луковичные</t>
  </si>
  <si>
    <t>до 50 мм</t>
  </si>
  <si>
    <t>свыше 50 мм</t>
  </si>
  <si>
    <t>1 страница</t>
  </si>
  <si>
    <t>1.2. мытье с помощью моющих средств</t>
  </si>
  <si>
    <t>1.3. разогрев пищи</t>
  </si>
  <si>
    <t>1.4. оказание помощи в приеме пищи (кормлении) на дому у заказчика</t>
  </si>
  <si>
    <t>1.5. мытье посуды</t>
  </si>
  <si>
    <t>1.6. очистка с помощью моющих средств унитазов</t>
  </si>
  <si>
    <t>1.7. чистка и уборка туалета, расположенного на улице</t>
  </si>
  <si>
    <t>1.8. вынос приспособлений для туалета</t>
  </si>
  <si>
    <t>1.9. очистка книг от пыли с выборкой их из шкафов и полок, с последующей расстановкой на место</t>
  </si>
  <si>
    <t>1.10. чистка зеркал</t>
  </si>
  <si>
    <t>1.11. чистка кафельной плитки</t>
  </si>
  <si>
    <t>1.12. сортировка и уборка вещей в шкафу (шкафная полка)</t>
  </si>
  <si>
    <t>1.13. мытье противомоскитной сетки на окнах</t>
  </si>
  <si>
    <t>1.14. мытье решеток на окнах</t>
  </si>
  <si>
    <t>1.15. мытье (чистка) холодильника внутри и снаружи</t>
  </si>
  <si>
    <t>1.16. мытье отопительных батарей</t>
  </si>
  <si>
    <t>1.17. услуги по регулярной стирке, сушке, глажению постельного белья, одежды на дому у заказчика</t>
  </si>
  <si>
    <t>1.18. разовая очистка придомовой территории от снега после сильного снегопада</t>
  </si>
  <si>
    <t>1.19. распиловка дровяного долготья на заданную длину</t>
  </si>
  <si>
    <t>1.20. распиловка отходов лесоматериалов на дрова бензопилой</t>
  </si>
  <si>
    <t>1.21. колка дров</t>
  </si>
  <si>
    <t>1.22. укладка дров</t>
  </si>
  <si>
    <t>1.23. уход за комнатными растениями (в горшках)</t>
  </si>
  <si>
    <t>1.24. заготовка фруктов и овощей на зиму:</t>
  </si>
  <si>
    <t>1.24.1. консервирование овощей</t>
  </si>
  <si>
    <t>1.24.2. квашение капусты</t>
  </si>
  <si>
    <t>1.24.3. консервирование ягод и фруктов (компоты) в банки стеклянные</t>
  </si>
  <si>
    <t>1.24.4. приготовление варенья</t>
  </si>
  <si>
    <t>1.24.5. приготовление соков из фруктов, ягод, овощей с помощью соковыжималки</t>
  </si>
  <si>
    <t>2.8.1. побелка деревьев известью</t>
  </si>
  <si>
    <t>2.8.2. подкормка деревьев, кустарников</t>
  </si>
  <si>
    <t>2.8.3. посадка кустарников</t>
  </si>
  <si>
    <t>2.8.4. посадка цветов</t>
  </si>
  <si>
    <t>2.8. уход за садовыми деревьями, кустарниками, цветниками:</t>
  </si>
  <si>
    <t>2.8.5. обработка цветочных клумб гербицидами</t>
  </si>
  <si>
    <t>2.8.6. закраска срезов диаметром</t>
  </si>
  <si>
    <t>3.Ремонтно-строительные работы:</t>
  </si>
  <si>
    <t>3.1. установка автономного пожарного извещателя</t>
  </si>
  <si>
    <t>4. Копирование документов</t>
  </si>
  <si>
    <t>5. Ремонт швейных изделий</t>
  </si>
  <si>
    <t>Тариф руб.</t>
  </si>
  <si>
    <t>без НДС</t>
  </si>
  <si>
    <t>с НДС</t>
  </si>
  <si>
    <t>2 рукава</t>
  </si>
  <si>
    <t>1 карман</t>
  </si>
  <si>
    <t>1 борт</t>
  </si>
  <si>
    <t>1 изделие</t>
  </si>
  <si>
    <t>В нижней части рукавов</t>
  </si>
  <si>
    <t>В верхней части спинки</t>
  </si>
  <si>
    <t>В верхней части рукавов</t>
  </si>
  <si>
    <t>По низу изделия</t>
  </si>
  <si>
    <t>Подкладку рукавов полностью</t>
  </si>
  <si>
    <t>Полностью подкладку изделия (без обработки внутренних карманов и замены подкладки рукавов)</t>
  </si>
  <si>
    <t>1 брюки</t>
  </si>
  <si>
    <t>10 см</t>
  </si>
  <si>
    <t>До 20 см</t>
  </si>
  <si>
    <t>1 молния</t>
  </si>
  <si>
    <t>21-50 см</t>
  </si>
  <si>
    <t>Свыше 50см</t>
  </si>
  <si>
    <t>1м2</t>
  </si>
  <si>
    <t>1 м2</t>
  </si>
  <si>
    <t>10 предметов</t>
  </si>
  <si>
    <t>10 м2</t>
  </si>
  <si>
    <t>1 скл.м3</t>
  </si>
  <si>
    <t>1скл.м3</t>
  </si>
  <si>
    <t>3л</t>
  </si>
  <si>
    <t>2 рукова</t>
  </si>
  <si>
    <t>1дм2</t>
  </si>
  <si>
    <t>5.1. Изменение длины рукавов, а также ширины, не выпарывая их из пройм</t>
  </si>
  <si>
    <t>5.2. Изменение ширины рукавов с выпарыванием их частично из пройм</t>
  </si>
  <si>
    <t>5.3. Замена внутреннего кармана в женских изделиях</t>
  </si>
  <si>
    <t xml:space="preserve">5.4. Замена внутреннего кармана в мужских  </t>
  </si>
  <si>
    <t>5.5. Отремонтировать один борт от лацкана до низа</t>
  </si>
  <si>
    <t>5.6. Расшить или отделать изделие планкой (надставкой) по бортам</t>
  </si>
  <si>
    <t>5.7.Окантовка части борта на участке петель с выполнением работ по выкройке полоски</t>
  </si>
  <si>
    <t>5.8. Окантовать низ изделия или ликвидировать складку или шлицу внизу изделия</t>
  </si>
  <si>
    <t>5.9. Изменение или выравнивание изделия без шлицы за счет припуска</t>
  </si>
  <si>
    <t>5.10. Удлинить или отделать изделие по низу за счет надставки с прямой или скругленной линией притачивания</t>
  </si>
  <si>
    <t>5.11. Удлинить изделие за счет вставки по талии или по низу</t>
  </si>
  <si>
    <t>5.12. Заменить подкладки</t>
  </si>
  <si>
    <t>5.13. Ремонт вытертого края застежки или переделка застежки с петлями и пуговицами на застежку «молния»</t>
  </si>
  <si>
    <t>5.14. Заменить «молнии» в застежке</t>
  </si>
  <si>
    <t>5.15. Заменить подкладку или приклад пояса, или корсажную ленту</t>
  </si>
  <si>
    <t>5.16. Отремонтировать или сделать новый карман</t>
  </si>
  <si>
    <t>5.17. Отремонтировать низ брюк с манжетами или без манжет за счет обтачки или заменить старые манжеты новыми с подбором материала</t>
  </si>
  <si>
    <t>5.18. Обметать шов</t>
  </si>
  <si>
    <t>5.19. Стачать распоровшийся шов или ткань или подшить распоровшийся участок</t>
  </si>
  <si>
    <t>5.20. Заменить или втачать</t>
  </si>
  <si>
    <t>5.21. Заштопать порванный участок изделия, подкладывая ткань с изнанки</t>
  </si>
  <si>
    <t>5.22. Выутюжить пиджак, жакет, куртку, брюки, жилет верхней одежды</t>
  </si>
  <si>
    <t>5.23. Пошив наволочки</t>
  </si>
  <si>
    <t>5.25. Пошив пододеяльник</t>
  </si>
  <si>
    <t>5.26. Пошив полотенца</t>
  </si>
  <si>
    <t>5.24. Пошив простыни</t>
  </si>
  <si>
    <t>6. Услуги по ламинированию</t>
  </si>
  <si>
    <t>7. Услуги по брюшированию</t>
  </si>
  <si>
    <t>8. Обучение пользованию компьютерной техникой</t>
  </si>
  <si>
    <t>9. Сопровождение в государственные органы здравоохранения</t>
  </si>
  <si>
    <t>10. Транспортные услуги</t>
  </si>
  <si>
    <t>1 лист А4</t>
  </si>
  <si>
    <t>не оказывается  связи с отсутсвием транспортного средства</t>
  </si>
  <si>
    <t>Наименование затрат</t>
  </si>
  <si>
    <t>Специалист по социальной работе</t>
  </si>
  <si>
    <t>Повышение тарифного оклада за стаж работы 10%</t>
  </si>
  <si>
    <t>Повышение тарифного оклада за работу в отрасли 30%</t>
  </si>
  <si>
    <t>Доплата по Декрету 29 -50%</t>
  </si>
  <si>
    <t>Повышение на  6,9%</t>
  </si>
  <si>
    <t>Итого должностной оклад</t>
  </si>
  <si>
    <t>Среднемесячная норма рабочего времени при 5 дневной рабочей недели (2019/12)</t>
  </si>
  <si>
    <t>Заработная плата за час</t>
  </si>
  <si>
    <t>Заработная плата за 2 минуты</t>
  </si>
  <si>
    <t>Соц. Работник</t>
  </si>
  <si>
    <t>Доплата 20%</t>
  </si>
  <si>
    <t>Начисления на заработную плату</t>
  </si>
  <si>
    <t>34% ФСЗН</t>
  </si>
  <si>
    <t>0,08% Белгосстрах</t>
  </si>
  <si>
    <t>ИТОГО ФОНД заработной платы</t>
  </si>
  <si>
    <t>Заработная плата за час (в ночное время)</t>
  </si>
  <si>
    <t>ФСЗП 34%</t>
  </si>
  <si>
    <t>Белгосстрах 0,08%</t>
  </si>
  <si>
    <t>Сиделка</t>
  </si>
  <si>
    <t>1 час</t>
  </si>
  <si>
    <t>ИТОГО Фонд заработной платы</t>
  </si>
  <si>
    <t>Заработная плата за минуту</t>
  </si>
  <si>
    <t>ФСЗН 34%</t>
  </si>
  <si>
    <t>Расшифровка статей затрат по предоставлению услуг по ксерокопированию,  обучение компьютерной техникой расходы на заработную плату по состаянию на 01.01.2018г.</t>
  </si>
  <si>
    <t>Тарифный оклад (10раз*33,0ставка1разряда *2,48 коррек. Коэф. 1,790)</t>
  </si>
  <si>
    <t>Повышение тар оклада по постановлению 1267 -25%</t>
  </si>
  <si>
    <t>РЕНТАБЕЛЬНОСТЬ 15%</t>
  </si>
  <si>
    <t>ИТОГО:</t>
  </si>
  <si>
    <t>Тарифный оклад (6раз*33,0ставка1разряда *1,9 коррек. Коэф. 2,27)</t>
  </si>
  <si>
    <t>Расшифровка статей затрат по предоставлению услуг соц. работника расходы на заработную плату по состаянию на 01.01.2018г.</t>
  </si>
  <si>
    <t>Экономист</t>
  </si>
  <si>
    <t>1.13.1. мытье окон (стекол и оконных переплетов, протирание подоконников, очистка оконных рам от бумаги)</t>
  </si>
  <si>
    <t>мытье легкодоступных</t>
  </si>
  <si>
    <t>мытье труднодоступных</t>
  </si>
  <si>
    <t>мытье сильно загрезненных легкодоступных</t>
  </si>
  <si>
    <t>мытье сильно загрезненных труднодоступных</t>
  </si>
  <si>
    <t>без утепления и проклейки</t>
  </si>
  <si>
    <t>11. Услуги сиделки</t>
  </si>
  <si>
    <t>выходные и праздничные дни</t>
  </si>
  <si>
    <t>12. Цветная печать</t>
  </si>
  <si>
    <t>Односторонняя</t>
  </si>
  <si>
    <t>Двухсторонняя</t>
  </si>
  <si>
    <t xml:space="preserve">Заведующая отделение срочного социального обслуживания </t>
  </si>
  <si>
    <t>С.Н. Тарлецкая</t>
  </si>
  <si>
    <t>О.А. Лопатина</t>
  </si>
  <si>
    <t>ПРЕЙСКУРАНТ ЦЕН</t>
  </si>
  <si>
    <t xml:space="preserve"> НА ПЕРЕЧЕНЬ  ПЛАТНЫХ УСЛУГ НАСЕЛЕНИЮ, НЕ ВХОДЯЩИХ В ПЕРЕЧЕНЬ БЕСПЛАТНЫХ ОБЩЕДОСТУПНЫХ СОЦИАЛЬНЫХ УСЛУГ</t>
  </si>
  <si>
    <t>УТВЕРЖДАЮ:</t>
  </si>
  <si>
    <t>Директор учреждения "Осиповичский РЦСОН"</t>
  </si>
  <si>
    <t xml:space="preserve"> И.И. Вирмаускене</t>
  </si>
  <si>
    <t>"___" ___________ 2018г.</t>
  </si>
  <si>
    <t>Тарифный оклад (5раз*33,0ставка1разряда *1,73 коррек. Коэф. 2,48)</t>
  </si>
  <si>
    <r>
      <t xml:space="preserve">Расшифровка статей затрат по предоставлению услуг </t>
    </r>
    <r>
      <rPr>
        <b/>
        <u val="single"/>
        <sz val="11"/>
        <color indexed="8"/>
        <rFont val="Times New Roman"/>
        <family val="1"/>
      </rPr>
      <t>сиделки</t>
    </r>
    <r>
      <rPr>
        <b/>
        <sz val="11"/>
        <color indexed="8"/>
        <rFont val="Times New Roman"/>
        <family val="1"/>
      </rPr>
      <t xml:space="preserve"> расходы на заработную плату по состаянию на 01.02.2018г.</t>
    </r>
  </si>
  <si>
    <t>Заработная плата за час (в выходные и праздничные дни)</t>
  </si>
  <si>
    <t>Постановление Министерство труда и социальной защита Республики Беларусь №118 от  24.09.2007г.  (Повышение тарифного оклада за работу в отрасли 30%)</t>
  </si>
  <si>
    <t>Постановление  Министерства труда Республики Беларусь от 12.01.2000 №4 (Повышение тарифного оклада за стаж работы 10%)</t>
  </si>
  <si>
    <t>Постановление Совета Министров Республики Беларусь №1267 от 01.09.2010г. (Повышение тар оклада  -25%)</t>
  </si>
  <si>
    <t>Постановление Министерство труда Республики Беларусь №6 от 21.01.2000г. П.6  примечание к таб.№2 - 20%</t>
  </si>
  <si>
    <t xml:space="preserve">Экономист </t>
  </si>
  <si>
    <t>оказываемых учреждением "Осиповичский районный центр социального обслуживания населения "                                     с "_____" ___________ 2018г.</t>
  </si>
  <si>
    <t>без ндс</t>
  </si>
  <si>
    <t xml:space="preserve">ночное время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</si>
</sst>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2" fontId="34" fillId="0" borderId="0" xfId="42" applyNumberFormat="1" applyAlignment="1" applyProtection="1">
      <alignment/>
      <protection/>
    </xf>
    <xf numFmtId="176" fontId="48" fillId="0" borderId="10" xfId="0" applyNumberFormat="1" applyFont="1" applyBorder="1" applyAlignment="1">
      <alignment horizontal="center" wrapText="1"/>
    </xf>
    <xf numFmtId="176" fontId="48" fillId="0" borderId="10" xfId="0" applyNumberFormat="1" applyFont="1" applyBorder="1" applyAlignment="1">
      <alignment horizontal="center"/>
    </xf>
    <xf numFmtId="176" fontId="48" fillId="0" borderId="10" xfId="0" applyNumberFormat="1" applyFont="1" applyBorder="1" applyAlignment="1">
      <alignment wrapText="1"/>
    </xf>
    <xf numFmtId="176" fontId="48" fillId="0" borderId="10" xfId="0" applyNumberFormat="1" applyFont="1" applyBorder="1" applyAlignment="1">
      <alignment horizontal="justify" vertical="top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/>
    </xf>
    <xf numFmtId="2" fontId="48" fillId="33" borderId="10" xfId="0" applyNumberFormat="1" applyFont="1" applyFill="1" applyBorder="1" applyAlignment="1">
      <alignment/>
    </xf>
    <xf numFmtId="176" fontId="48" fillId="0" borderId="10" xfId="0" applyNumberFormat="1" applyFont="1" applyBorder="1" applyAlignment="1">
      <alignment horizontal="center" vertical="top" wrapText="1"/>
    </xf>
    <xf numFmtId="176" fontId="48" fillId="33" borderId="11" xfId="0" applyNumberFormat="1" applyFont="1" applyFill="1" applyBorder="1" applyAlignment="1">
      <alignment vertical="top" wrapText="1"/>
    </xf>
    <xf numFmtId="176" fontId="48" fillId="33" borderId="12" xfId="0" applyNumberFormat="1" applyFont="1" applyFill="1" applyBorder="1" applyAlignment="1">
      <alignment vertical="top" wrapText="1"/>
    </xf>
    <xf numFmtId="176" fontId="48" fillId="0" borderId="10" xfId="0" applyNumberFormat="1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2" fontId="48" fillId="0" borderId="10" xfId="0" applyNumberFormat="1" applyFont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0" xfId="0" applyFont="1" applyAlignment="1">
      <alignment horizontal="center"/>
    </xf>
    <xf numFmtId="176" fontId="48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wrapText="1"/>
    </xf>
    <xf numFmtId="2" fontId="48" fillId="0" borderId="10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/>
    </xf>
    <xf numFmtId="2" fontId="51" fillId="0" borderId="14" xfId="0" applyNumberFormat="1" applyFont="1" applyBorder="1" applyAlignment="1">
      <alignment horizontal="center"/>
    </xf>
    <xf numFmtId="2" fontId="48" fillId="0" borderId="16" xfId="0" applyNumberFormat="1" applyFont="1" applyBorder="1" applyAlignment="1">
      <alignment horizontal="center"/>
    </xf>
    <xf numFmtId="2" fontId="48" fillId="0" borderId="17" xfId="0" applyNumberFormat="1" applyFont="1" applyBorder="1" applyAlignment="1">
      <alignment horizontal="center"/>
    </xf>
    <xf numFmtId="2" fontId="51" fillId="0" borderId="18" xfId="0" applyNumberFormat="1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176" fontId="48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9" fillId="0" borderId="13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2" fontId="49" fillId="33" borderId="10" xfId="0" applyNumberFormat="1" applyFont="1" applyFill="1" applyBorder="1" applyAlignment="1">
      <alignment horizontal="center" wrapText="1"/>
    </xf>
    <xf numFmtId="2" fontId="48" fillId="33" borderId="10" xfId="0" applyNumberFormat="1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13" xfId="0" applyFont="1" applyBorder="1" applyAlignment="1">
      <alignment horizontal="right"/>
    </xf>
    <xf numFmtId="176" fontId="48" fillId="33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51" fillId="33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48" fillId="33" borderId="11" xfId="0" applyFont="1" applyFill="1" applyBorder="1" applyAlignment="1">
      <alignment wrapText="1"/>
    </xf>
    <xf numFmtId="0" fontId="48" fillId="33" borderId="15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176" fontId="48" fillId="0" borderId="14" xfId="0" applyNumberFormat="1" applyFont="1" applyBorder="1" applyAlignment="1">
      <alignment horizontal="center" wrapText="1"/>
    </xf>
    <xf numFmtId="176" fontId="48" fillId="0" borderId="23" xfId="0" applyNumberFormat="1" applyFont="1" applyBorder="1" applyAlignment="1">
      <alignment horizontal="center" wrapText="1"/>
    </xf>
    <xf numFmtId="176" fontId="48" fillId="0" borderId="18" xfId="0" applyNumberFormat="1" applyFont="1" applyBorder="1" applyAlignment="1">
      <alignment horizontal="center" wrapText="1"/>
    </xf>
    <xf numFmtId="176" fontId="48" fillId="0" borderId="11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48" fillId="0" borderId="11" xfId="0" applyNumberFormat="1" applyFont="1" applyBorder="1" applyAlignment="1">
      <alignment horizontal="center" vertical="top" wrapText="1"/>
    </xf>
    <xf numFmtId="176" fontId="48" fillId="0" borderId="15" xfId="0" applyNumberFormat="1" applyFont="1" applyBorder="1" applyAlignment="1">
      <alignment horizontal="center" vertical="top" wrapText="1"/>
    </xf>
    <xf numFmtId="176" fontId="0" fillId="0" borderId="15" xfId="0" applyNumberFormat="1" applyBorder="1" applyAlignment="1">
      <alignment horizontal="center"/>
    </xf>
    <xf numFmtId="176" fontId="51" fillId="0" borderId="11" xfId="0" applyNumberFormat="1" applyFont="1" applyBorder="1" applyAlignment="1">
      <alignment vertical="top" wrapText="1"/>
    </xf>
    <xf numFmtId="176" fontId="51" fillId="0" borderId="12" xfId="0" applyNumberFormat="1" applyFont="1" applyBorder="1" applyAlignment="1">
      <alignment vertical="top" wrapText="1"/>
    </xf>
    <xf numFmtId="176" fontId="0" fillId="0" borderId="12" xfId="0" applyNumberFormat="1" applyBorder="1" applyAlignment="1">
      <alignment wrapText="1"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48" fillId="0" borderId="10" xfId="0" applyNumberFormat="1" applyFont="1" applyBorder="1" applyAlignment="1">
      <alignment horizontal="justify" vertical="top" wrapText="1"/>
    </xf>
    <xf numFmtId="176" fontId="0" fillId="0" borderId="10" xfId="0" applyNumberFormat="1" applyFont="1" applyBorder="1" applyAlignment="1">
      <alignment vertical="top" wrapText="1"/>
    </xf>
    <xf numFmtId="176" fontId="48" fillId="0" borderId="10" xfId="0" applyNumberFormat="1" applyFont="1" applyBorder="1" applyAlignment="1">
      <alignment horizontal="center" vertical="top" wrapText="1"/>
    </xf>
    <xf numFmtId="176" fontId="48" fillId="0" borderId="19" xfId="0" applyNumberFormat="1" applyFont="1" applyBorder="1" applyAlignment="1">
      <alignment horizontal="center" vertical="top" wrapText="1"/>
    </xf>
    <xf numFmtId="176" fontId="48" fillId="0" borderId="20" xfId="0" applyNumberFormat="1" applyFont="1" applyBorder="1" applyAlignment="1">
      <alignment horizontal="center" vertical="top" wrapText="1"/>
    </xf>
    <xf numFmtId="176" fontId="48" fillId="0" borderId="21" xfId="0" applyNumberFormat="1" applyFont="1" applyBorder="1" applyAlignment="1">
      <alignment horizontal="center" vertical="top" wrapText="1"/>
    </xf>
    <xf numFmtId="176" fontId="48" fillId="0" borderId="22" xfId="0" applyNumberFormat="1" applyFont="1" applyBorder="1" applyAlignment="1">
      <alignment horizontal="center" vertical="top" wrapText="1"/>
    </xf>
    <xf numFmtId="176" fontId="48" fillId="33" borderId="11" xfId="0" applyNumberFormat="1" applyFont="1" applyFill="1" applyBorder="1" applyAlignment="1">
      <alignment wrapText="1"/>
    </xf>
    <xf numFmtId="176" fontId="48" fillId="33" borderId="12" xfId="0" applyNumberFormat="1" applyFont="1" applyFill="1" applyBorder="1" applyAlignment="1">
      <alignment wrapText="1"/>
    </xf>
    <xf numFmtId="176" fontId="0" fillId="33" borderId="12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176" fontId="48" fillId="0" borderId="11" xfId="0" applyNumberFormat="1" applyFont="1" applyBorder="1" applyAlignment="1">
      <alignment vertical="top" wrapText="1"/>
    </xf>
    <xf numFmtId="176" fontId="48" fillId="0" borderId="12" xfId="0" applyNumberFormat="1" applyFont="1" applyBorder="1" applyAlignment="1">
      <alignment vertical="top" wrapText="1"/>
    </xf>
    <xf numFmtId="176" fontId="0" fillId="0" borderId="15" xfId="0" applyNumberFormat="1" applyBorder="1" applyAlignment="1">
      <alignment wrapText="1"/>
    </xf>
    <xf numFmtId="176" fontId="48" fillId="33" borderId="14" xfId="0" applyNumberFormat="1" applyFont="1" applyFill="1" applyBorder="1" applyAlignment="1">
      <alignment vertical="top" wrapText="1"/>
    </xf>
    <xf numFmtId="176" fontId="48" fillId="33" borderId="23" xfId="0" applyNumberFormat="1" applyFont="1" applyFill="1" applyBorder="1" applyAlignment="1">
      <alignment vertical="top" wrapText="1"/>
    </xf>
    <xf numFmtId="176" fontId="48" fillId="33" borderId="18" xfId="0" applyNumberFormat="1" applyFont="1" applyFill="1" applyBorder="1" applyAlignment="1">
      <alignment vertical="top" wrapText="1"/>
    </xf>
    <xf numFmtId="176" fontId="48" fillId="33" borderId="12" xfId="0" applyNumberFormat="1" applyFont="1" applyFill="1" applyBorder="1" applyAlignment="1">
      <alignment vertical="top" wrapText="1"/>
    </xf>
    <xf numFmtId="176" fontId="0" fillId="33" borderId="15" xfId="0" applyNumberFormat="1" applyFill="1" applyBorder="1" applyAlignment="1">
      <alignment wrapText="1"/>
    </xf>
    <xf numFmtId="176" fontId="48" fillId="0" borderId="14" xfId="0" applyNumberFormat="1" applyFont="1" applyBorder="1" applyAlignment="1">
      <alignment horizontal="center" vertical="top" wrapText="1"/>
    </xf>
    <xf numFmtId="176" fontId="48" fillId="0" borderId="18" xfId="0" applyNumberFormat="1" applyFont="1" applyBorder="1" applyAlignment="1">
      <alignment horizontal="center" vertical="top" wrapText="1"/>
    </xf>
    <xf numFmtId="176" fontId="48" fillId="0" borderId="19" xfId="0" applyNumberFormat="1" applyFont="1" applyBorder="1" applyAlignment="1">
      <alignment horizontal="justify" vertical="top" wrapText="1"/>
    </xf>
    <xf numFmtId="176" fontId="0" fillId="0" borderId="20" xfId="0" applyNumberFormat="1" applyBorder="1" applyAlignment="1">
      <alignment vertical="top" wrapText="1"/>
    </xf>
    <xf numFmtId="176" fontId="0" fillId="0" borderId="21" xfId="0" applyNumberFormat="1" applyBorder="1" applyAlignment="1">
      <alignment vertical="top" wrapText="1"/>
    </xf>
    <xf numFmtId="176" fontId="0" fillId="0" borderId="22" xfId="0" applyNumberFormat="1" applyBorder="1" applyAlignment="1">
      <alignment vertical="top" wrapText="1"/>
    </xf>
    <xf numFmtId="176" fontId="48" fillId="0" borderId="20" xfId="0" applyNumberFormat="1" applyFont="1" applyBorder="1" applyAlignment="1">
      <alignment horizontal="justify" vertical="top" wrapText="1"/>
    </xf>
    <xf numFmtId="176" fontId="0" fillId="0" borderId="21" xfId="0" applyNumberFormat="1" applyBorder="1" applyAlignment="1">
      <alignment horizontal="justify" vertical="top" wrapText="1"/>
    </xf>
    <xf numFmtId="176" fontId="48" fillId="0" borderId="22" xfId="0" applyNumberFormat="1" applyFont="1" applyBorder="1" applyAlignment="1">
      <alignment horizontal="justify" vertical="top" wrapText="1"/>
    </xf>
    <xf numFmtId="176" fontId="0" fillId="0" borderId="24" xfId="0" applyNumberFormat="1" applyBorder="1" applyAlignment="1">
      <alignment vertical="top" wrapText="1"/>
    </xf>
    <xf numFmtId="176" fontId="0" fillId="0" borderId="25" xfId="0" applyNumberFormat="1" applyBorder="1" applyAlignment="1">
      <alignment vertical="top" wrapText="1"/>
    </xf>
    <xf numFmtId="176" fontId="0" fillId="0" borderId="10" xfId="0" applyNumberFormat="1" applyFont="1" applyBorder="1" applyAlignment="1">
      <alignment/>
    </xf>
    <xf numFmtId="176" fontId="48" fillId="0" borderId="23" xfId="0" applyNumberFormat="1" applyFont="1" applyBorder="1" applyAlignment="1">
      <alignment horizontal="center" vertical="top" wrapText="1"/>
    </xf>
    <xf numFmtId="176" fontId="48" fillId="0" borderId="24" xfId="0" applyNumberFormat="1" applyFont="1" applyBorder="1" applyAlignment="1">
      <alignment horizontal="center" vertical="top" wrapText="1"/>
    </xf>
    <xf numFmtId="176" fontId="48" fillId="0" borderId="25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6" fontId="48" fillId="0" borderId="10" xfId="0" applyNumberFormat="1" applyFont="1" applyBorder="1" applyAlignment="1">
      <alignment horizontal="center" wrapText="1"/>
    </xf>
    <xf numFmtId="176" fontId="48" fillId="0" borderId="14" xfId="0" applyNumberFormat="1" applyFont="1" applyBorder="1" applyAlignment="1">
      <alignment horizontal="center" vertical="center" wrapText="1"/>
    </xf>
    <xf numFmtId="176" fontId="48" fillId="0" borderId="18" xfId="0" applyNumberFormat="1" applyFont="1" applyBorder="1" applyAlignment="1">
      <alignment horizontal="center" vertical="center" wrapText="1"/>
    </xf>
    <xf numFmtId="176" fontId="48" fillId="0" borderId="19" xfId="0" applyNumberFormat="1" applyFont="1" applyBorder="1" applyAlignment="1">
      <alignment vertical="top" wrapText="1"/>
    </xf>
    <xf numFmtId="176" fontId="48" fillId="0" borderId="26" xfId="0" applyNumberFormat="1" applyFont="1" applyBorder="1" applyAlignment="1">
      <alignment vertical="top" wrapText="1"/>
    </xf>
    <xf numFmtId="176" fontId="0" fillId="0" borderId="20" xfId="0" applyNumberFormat="1" applyBorder="1" applyAlignment="1">
      <alignment wrapText="1"/>
    </xf>
    <xf numFmtId="176" fontId="48" fillId="0" borderId="21" xfId="0" applyNumberFormat="1" applyFont="1" applyBorder="1" applyAlignment="1">
      <alignment vertical="top" wrapText="1"/>
    </xf>
    <xf numFmtId="176" fontId="48" fillId="0" borderId="13" xfId="0" applyNumberFormat="1" applyFont="1" applyBorder="1" applyAlignment="1">
      <alignment vertical="top" wrapText="1"/>
    </xf>
    <xf numFmtId="176" fontId="0" fillId="0" borderId="22" xfId="0" applyNumberFormat="1" applyBorder="1" applyAlignment="1">
      <alignment wrapText="1"/>
    </xf>
    <xf numFmtId="176" fontId="48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176" fontId="0" fillId="0" borderId="14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38" fillId="0" borderId="12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48" fillId="0" borderId="11" xfId="0" applyFont="1" applyBorder="1" applyAlignment="1">
      <alignment horizontal="center"/>
    </xf>
    <xf numFmtId="176" fontId="51" fillId="0" borderId="11" xfId="0" applyNumberFormat="1" applyFont="1" applyBorder="1" applyAlignment="1">
      <alignment wrapText="1"/>
    </xf>
    <xf numFmtId="176" fontId="51" fillId="0" borderId="12" xfId="0" applyNumberFormat="1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33" borderId="19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5" xfId="0" applyFont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5" xfId="0" applyFont="1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1" fillId="0" borderId="11" xfId="0" applyFont="1" applyFill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48" fillId="0" borderId="27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8" fillId="0" borderId="3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38" fillId="0" borderId="26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51" fillId="0" borderId="21" xfId="0" applyFont="1" applyFill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48" fillId="0" borderId="0" xfId="0" applyFont="1" applyAlignment="1">
      <alignment horizontal="right"/>
    </xf>
    <xf numFmtId="0" fontId="48" fillId="0" borderId="14" xfId="0" applyFont="1" applyFill="1" applyBorder="1" applyAlignment="1">
      <alignment/>
    </xf>
    <xf numFmtId="0" fontId="48" fillId="33" borderId="11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6;&#1072;&#1073;&#1086;&#1095;&#1080;&#1077;%20&#1076;&#1086;&#1082;&#1091;&#1084;&#1077;&#1085;&#1090;&#1099;\&#1088;&#1094;&#1089;&#1086;&#1085;\&#1042;&#1085;&#1077;&#1073;&#1102;&#1076;&#1078;&#1077;&#1090;&#1085;&#1072;&#1103;%20&#1076;&#1077;&#1103;&#1090;&#1077;&#1083;&#1100;&#1085;&#1086;&#1089;&#1090;&#1100;%20&#1056;&#1040;&#1057;&#1063;&#1045;&#1058;&#1067;%20&#1090;&#1072;&#1088;&#1080;&#1092;&#1086;&#1074;\&#1056;&#1072;&#1089;&#1095;&#1077;&#1090;%20&#1090;&#1072;&#1088;&#1080;&#1092;&#1072;%20&#1085;&#1072;%20&#1091;&#1089;&#1083;&#1091;&#1075;&#1080;%20&#1085;&#1077;%20&#1074;&#1093;&#1086;&#1076;&#1103;&#1097;&#1080;&#1077;%20&#1074;%20&#1087;&#1077;&#1088;&#1077;&#1095;&#1077;&#1085;&#1100;%20&#1073;&#1077;&#1089;&#1087;&#1083;&#1072;&#1090;&#1085;&#1099;&#1093;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80"/>
  <sheetViews>
    <sheetView tabSelected="1" zoomScalePageLayoutView="0" workbookViewId="0" topLeftCell="A154">
      <selection activeCell="A1" sqref="A1:I180"/>
    </sheetView>
  </sheetViews>
  <sheetFormatPr defaultColWidth="9.140625" defaultRowHeight="15"/>
  <cols>
    <col min="1" max="1" width="22.00390625" style="0" customWidth="1"/>
    <col min="2" max="2" width="8.421875" style="0" customWidth="1"/>
    <col min="3" max="3" width="5.7109375" style="0" customWidth="1"/>
    <col min="4" max="4" width="16.421875" style="0" customWidth="1"/>
    <col min="5" max="5" width="12.140625" style="0" customWidth="1"/>
    <col min="6" max="6" width="23.140625" style="0" customWidth="1"/>
    <col min="7" max="7" width="5.00390625" style="0" hidden="1" customWidth="1"/>
    <col min="8" max="8" width="11.7109375" style="0" customWidth="1"/>
    <col min="9" max="9" width="12.28125" style="0" customWidth="1"/>
    <col min="11" max="11" width="15.00390625" style="0" customWidth="1"/>
  </cols>
  <sheetData>
    <row r="1" spans="1:10" ht="15.75">
      <c r="A1" s="5"/>
      <c r="B1" s="5"/>
      <c r="C1" s="5"/>
      <c r="D1" s="5"/>
      <c r="E1" s="5"/>
      <c r="F1" s="5" t="s">
        <v>239</v>
      </c>
      <c r="G1" s="5"/>
      <c r="H1" s="5"/>
      <c r="I1" s="5"/>
      <c r="J1" s="3"/>
    </row>
    <row r="2" spans="1:10" ht="19.5" customHeight="1">
      <c r="A2" s="5"/>
      <c r="B2" s="5"/>
      <c r="C2" s="5"/>
      <c r="D2" s="5"/>
      <c r="E2" s="5"/>
      <c r="F2" s="48" t="s">
        <v>240</v>
      </c>
      <c r="G2" s="155"/>
      <c r="H2" s="155"/>
      <c r="I2" s="155"/>
      <c r="J2" s="3"/>
    </row>
    <row r="3" spans="1:10" ht="23.25" customHeight="1">
      <c r="A3" s="5"/>
      <c r="B3" s="5"/>
      <c r="C3" s="5"/>
      <c r="D3" s="5"/>
      <c r="E3" s="5"/>
      <c r="F3" s="29"/>
      <c r="G3" s="5"/>
      <c r="H3" s="5" t="s">
        <v>241</v>
      </c>
      <c r="I3" s="5"/>
      <c r="J3" s="3"/>
    </row>
    <row r="4" spans="1:10" ht="15.75">
      <c r="A4" s="5"/>
      <c r="B4" s="5"/>
      <c r="C4" s="5"/>
      <c r="D4" s="5"/>
      <c r="E4" s="5"/>
      <c r="F4" s="5" t="s">
        <v>242</v>
      </c>
      <c r="G4" s="5"/>
      <c r="H4" s="5"/>
      <c r="I4" s="5"/>
      <c r="J4" s="3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3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3"/>
    </row>
    <row r="7" spans="1:10" ht="24" customHeight="1">
      <c r="A7" s="5"/>
      <c r="B7" s="157" t="s">
        <v>237</v>
      </c>
      <c r="C7" s="157"/>
      <c r="D7" s="157"/>
      <c r="E7" s="152"/>
      <c r="F7" s="152"/>
      <c r="G7" s="5"/>
      <c r="H7" s="5"/>
      <c r="I7" s="5"/>
      <c r="J7" s="3"/>
    </row>
    <row r="8" spans="1:10" ht="15" customHeight="1">
      <c r="A8" s="156" t="s">
        <v>238</v>
      </c>
      <c r="B8" s="152"/>
      <c r="C8" s="152"/>
      <c r="D8" s="152"/>
      <c r="E8" s="152"/>
      <c r="F8" s="152"/>
      <c r="G8" s="152"/>
      <c r="H8" s="152"/>
      <c r="I8" s="5"/>
      <c r="J8" s="3"/>
    </row>
    <row r="9" spans="1:10" ht="15.75" customHeight="1">
      <c r="A9" s="152"/>
      <c r="B9" s="152"/>
      <c r="C9" s="152"/>
      <c r="D9" s="152"/>
      <c r="E9" s="152"/>
      <c r="F9" s="152"/>
      <c r="G9" s="152"/>
      <c r="H9" s="152"/>
      <c r="I9" s="5"/>
      <c r="J9" s="3"/>
    </row>
    <row r="10" spans="1:10" ht="15">
      <c r="A10" s="139" t="s">
        <v>251</v>
      </c>
      <c r="B10" s="139"/>
      <c r="C10" s="139"/>
      <c r="D10" s="139"/>
      <c r="E10" s="139"/>
      <c r="F10" s="139"/>
      <c r="G10" s="139"/>
      <c r="H10" s="140"/>
      <c r="I10" s="140"/>
      <c r="J10" s="3"/>
    </row>
    <row r="11" spans="1:10" ht="15">
      <c r="A11" s="139"/>
      <c r="B11" s="139"/>
      <c r="C11" s="139"/>
      <c r="D11" s="139"/>
      <c r="E11" s="139"/>
      <c r="F11" s="139"/>
      <c r="G11" s="139"/>
      <c r="H11" s="140"/>
      <c r="I11" s="140"/>
      <c r="J11" s="3"/>
    </row>
    <row r="12" spans="1:10" ht="9.75" customHeight="1">
      <c r="A12" s="141"/>
      <c r="B12" s="141"/>
      <c r="C12" s="141"/>
      <c r="D12" s="141"/>
      <c r="E12" s="141"/>
      <c r="F12" s="141"/>
      <c r="G12" s="141"/>
      <c r="H12" s="140"/>
      <c r="I12" s="140"/>
      <c r="J12" s="3"/>
    </row>
    <row r="13" spans="1:10" ht="15.75">
      <c r="A13" s="6"/>
      <c r="B13" s="6"/>
      <c r="C13" s="6"/>
      <c r="D13" s="6"/>
      <c r="E13" s="6"/>
      <c r="F13" s="6"/>
      <c r="G13" s="6"/>
      <c r="H13" s="5"/>
      <c r="I13" s="5"/>
      <c r="J13" s="3"/>
    </row>
    <row r="14" spans="1:10" ht="15.75">
      <c r="A14" s="6"/>
      <c r="B14" s="6"/>
      <c r="C14" s="6"/>
      <c r="D14" s="6"/>
      <c r="E14" s="6"/>
      <c r="F14" s="8"/>
      <c r="G14" s="6"/>
      <c r="H14" s="9">
        <v>0.04</v>
      </c>
      <c r="I14" s="5"/>
      <c r="J14" s="3"/>
    </row>
    <row r="15" spans="1:9" ht="31.5" customHeight="1">
      <c r="A15" s="110" t="s">
        <v>12</v>
      </c>
      <c r="B15" s="111"/>
      <c r="C15" s="111"/>
      <c r="D15" s="112"/>
      <c r="E15" s="108" t="s">
        <v>0</v>
      </c>
      <c r="F15" s="129" t="s">
        <v>1</v>
      </c>
      <c r="G15" s="129" t="s">
        <v>130</v>
      </c>
      <c r="H15" s="133"/>
      <c r="I15" s="133"/>
    </row>
    <row r="16" spans="1:9" ht="15">
      <c r="A16" s="113"/>
      <c r="B16" s="114"/>
      <c r="C16" s="114"/>
      <c r="D16" s="115"/>
      <c r="E16" s="109"/>
      <c r="F16" s="129"/>
      <c r="G16" s="134" t="s">
        <v>131</v>
      </c>
      <c r="H16" s="65"/>
      <c r="I16" s="7" t="s">
        <v>132</v>
      </c>
    </row>
    <row r="17" spans="1:9" ht="15">
      <c r="A17" s="116">
        <v>1</v>
      </c>
      <c r="B17" s="117"/>
      <c r="C17" s="117"/>
      <c r="D17" s="118"/>
      <c r="E17" s="2">
        <v>2</v>
      </c>
      <c r="F17" s="1">
        <v>3</v>
      </c>
      <c r="G17" s="116">
        <v>4</v>
      </c>
      <c r="H17" s="118"/>
      <c r="I17" s="4">
        <v>5</v>
      </c>
    </row>
    <row r="18" spans="1:9" ht="15">
      <c r="A18" s="137" t="s">
        <v>13</v>
      </c>
      <c r="B18" s="137"/>
      <c r="C18" s="137"/>
      <c r="D18" s="137"/>
      <c r="E18" s="137"/>
      <c r="F18" s="137"/>
      <c r="G18" s="137"/>
      <c r="H18" s="138"/>
      <c r="I18" s="138"/>
    </row>
    <row r="19" spans="1:9" ht="32.25" customHeight="1">
      <c r="A19" s="51" t="s">
        <v>14</v>
      </c>
      <c r="B19" s="91"/>
      <c r="C19" s="91"/>
      <c r="D19" s="92"/>
      <c r="E19" s="10" t="s">
        <v>2</v>
      </c>
      <c r="F19" s="10">
        <v>12</v>
      </c>
      <c r="G19" s="64">
        <f>H14*F19</f>
        <v>0.48</v>
      </c>
      <c r="H19" s="68"/>
      <c r="I19" s="41" t="s">
        <v>252</v>
      </c>
    </row>
    <row r="20" spans="1:9" ht="15" customHeight="1">
      <c r="A20" s="88" t="s">
        <v>91</v>
      </c>
      <c r="B20" s="85" t="s">
        <v>17</v>
      </c>
      <c r="C20" s="86"/>
      <c r="D20" s="87"/>
      <c r="E20" s="61" t="s">
        <v>149</v>
      </c>
      <c r="F20" s="10">
        <v>3.6</v>
      </c>
      <c r="G20" s="64">
        <f>F20*H14</f>
        <v>0.14400000000000002</v>
      </c>
      <c r="H20" s="68"/>
      <c r="I20" s="11">
        <f>G20*20%+G20</f>
        <v>0.1728</v>
      </c>
    </row>
    <row r="21" spans="1:9" ht="15">
      <c r="A21" s="89"/>
      <c r="B21" s="85" t="s">
        <v>18</v>
      </c>
      <c r="C21" s="86"/>
      <c r="D21" s="87"/>
      <c r="E21" s="63"/>
      <c r="F21" s="10">
        <v>2.4</v>
      </c>
      <c r="G21" s="64">
        <f>F21*H14</f>
        <v>0.096</v>
      </c>
      <c r="H21" s="68"/>
      <c r="I21" s="11">
        <f>(G21*20%)+G21</f>
        <v>0.1152</v>
      </c>
    </row>
    <row r="22" spans="1:9" ht="30" customHeight="1">
      <c r="A22" s="89"/>
      <c r="B22" s="85" t="s">
        <v>19</v>
      </c>
      <c r="C22" s="86"/>
      <c r="D22" s="87"/>
      <c r="E22" s="10" t="s">
        <v>8</v>
      </c>
      <c r="F22" s="10">
        <v>2.4</v>
      </c>
      <c r="G22" s="64">
        <f>F22*H14</f>
        <v>0.096</v>
      </c>
      <c r="H22" s="68"/>
      <c r="I22" s="11">
        <f aca="true" t="shared" si="0" ref="I22:I30">(G22*20%)+G22</f>
        <v>0.1152</v>
      </c>
    </row>
    <row r="23" spans="1:9" ht="15">
      <c r="A23" s="89"/>
      <c r="B23" s="119" t="s">
        <v>20</v>
      </c>
      <c r="C23" s="85" t="s">
        <v>21</v>
      </c>
      <c r="D23" s="87"/>
      <c r="E23" s="61" t="s">
        <v>6</v>
      </c>
      <c r="F23" s="10">
        <v>2.4</v>
      </c>
      <c r="G23" s="64">
        <f>F23*H14</f>
        <v>0.096</v>
      </c>
      <c r="H23" s="68"/>
      <c r="I23" s="11">
        <f t="shared" si="0"/>
        <v>0.1152</v>
      </c>
    </row>
    <row r="24" spans="1:9" ht="15">
      <c r="A24" s="89"/>
      <c r="B24" s="119"/>
      <c r="C24" s="85" t="s">
        <v>22</v>
      </c>
      <c r="D24" s="87"/>
      <c r="E24" s="62"/>
      <c r="F24" s="10">
        <v>1.2</v>
      </c>
      <c r="G24" s="64">
        <f>F24*H14</f>
        <v>0.048</v>
      </c>
      <c r="H24" s="68"/>
      <c r="I24" s="11">
        <f t="shared" si="0"/>
        <v>0.0576</v>
      </c>
    </row>
    <row r="25" spans="1:9" ht="15">
      <c r="A25" s="89"/>
      <c r="B25" s="85" t="s">
        <v>23</v>
      </c>
      <c r="C25" s="86"/>
      <c r="D25" s="87"/>
      <c r="E25" s="62"/>
      <c r="F25" s="10">
        <v>1.2</v>
      </c>
      <c r="G25" s="64">
        <f>F25*H14</f>
        <v>0.048</v>
      </c>
      <c r="H25" s="68"/>
      <c r="I25" s="11">
        <f t="shared" si="0"/>
        <v>0.0576</v>
      </c>
    </row>
    <row r="26" spans="1:9" ht="15">
      <c r="A26" s="89"/>
      <c r="B26" s="85" t="s">
        <v>7</v>
      </c>
      <c r="C26" s="86"/>
      <c r="D26" s="87"/>
      <c r="E26" s="63"/>
      <c r="F26" s="10">
        <v>1.2</v>
      </c>
      <c r="G26" s="64">
        <f>F26*H14</f>
        <v>0.048</v>
      </c>
      <c r="H26" s="68"/>
      <c r="I26" s="11">
        <f t="shared" si="0"/>
        <v>0.0576</v>
      </c>
    </row>
    <row r="27" spans="1:9" ht="15">
      <c r="A27" s="89"/>
      <c r="B27" s="85" t="s">
        <v>24</v>
      </c>
      <c r="C27" s="86"/>
      <c r="D27" s="87"/>
      <c r="E27" s="61" t="s">
        <v>150</v>
      </c>
      <c r="F27" s="10">
        <v>2.4</v>
      </c>
      <c r="G27" s="64">
        <f>F27*H14</f>
        <v>0.096</v>
      </c>
      <c r="H27" s="68"/>
      <c r="I27" s="11">
        <f t="shared" si="0"/>
        <v>0.1152</v>
      </c>
    </row>
    <row r="28" spans="1:9" ht="15">
      <c r="A28" s="90"/>
      <c r="B28" s="85" t="s">
        <v>25</v>
      </c>
      <c r="C28" s="86"/>
      <c r="D28" s="87"/>
      <c r="E28" s="63"/>
      <c r="F28" s="10">
        <v>3.6</v>
      </c>
      <c r="G28" s="64">
        <f>F28*H14</f>
        <v>0.14400000000000002</v>
      </c>
      <c r="H28" s="68"/>
      <c r="I28" s="11">
        <f t="shared" si="0"/>
        <v>0.1728</v>
      </c>
    </row>
    <row r="29" spans="1:9" ht="18" customHeight="1">
      <c r="A29" s="88" t="s">
        <v>92</v>
      </c>
      <c r="B29" s="85" t="s">
        <v>26</v>
      </c>
      <c r="C29" s="86"/>
      <c r="D29" s="87"/>
      <c r="E29" s="61" t="s">
        <v>3</v>
      </c>
      <c r="F29" s="10">
        <v>8.8</v>
      </c>
      <c r="G29" s="64">
        <f>F29*H14</f>
        <v>0.35200000000000004</v>
      </c>
      <c r="H29" s="68"/>
      <c r="I29" s="11">
        <f t="shared" si="0"/>
        <v>0.42240000000000005</v>
      </c>
    </row>
    <row r="30" spans="1:9" ht="15">
      <c r="A30" s="90"/>
      <c r="B30" s="85" t="s">
        <v>27</v>
      </c>
      <c r="C30" s="86"/>
      <c r="D30" s="87"/>
      <c r="E30" s="63"/>
      <c r="F30" s="10">
        <v>4.2</v>
      </c>
      <c r="G30" s="64">
        <f>F30*H14</f>
        <v>0.168</v>
      </c>
      <c r="H30" s="68"/>
      <c r="I30" s="11">
        <f t="shared" si="0"/>
        <v>0.2016</v>
      </c>
    </row>
    <row r="31" spans="1:9" ht="28.5" customHeight="1">
      <c r="A31" s="81" t="s">
        <v>93</v>
      </c>
      <c r="B31" s="82"/>
      <c r="C31" s="82"/>
      <c r="D31" s="92"/>
      <c r="E31" s="10" t="s">
        <v>9</v>
      </c>
      <c r="F31" s="10">
        <v>22.8</v>
      </c>
      <c r="G31" s="64">
        <f>F31*H14</f>
        <v>0.912</v>
      </c>
      <c r="H31" s="68"/>
      <c r="I31" s="41" t="s">
        <v>252</v>
      </c>
    </row>
    <row r="32" spans="1:9" ht="44.25" customHeight="1">
      <c r="A32" s="88" t="s">
        <v>94</v>
      </c>
      <c r="B32" s="85" t="s">
        <v>10</v>
      </c>
      <c r="C32" s="86"/>
      <c r="D32" s="87"/>
      <c r="E32" s="120" t="s">
        <v>151</v>
      </c>
      <c r="F32" s="10">
        <v>7.8</v>
      </c>
      <c r="G32" s="64">
        <f>F32*H14</f>
        <v>0.312</v>
      </c>
      <c r="H32" s="68"/>
      <c r="I32" s="11">
        <f>(G32*20%)+G32</f>
        <v>0.3744</v>
      </c>
    </row>
    <row r="33" spans="1:9" ht="44.25" customHeight="1">
      <c r="A33" s="90"/>
      <c r="B33" s="85" t="s">
        <v>11</v>
      </c>
      <c r="C33" s="86"/>
      <c r="D33" s="87"/>
      <c r="E33" s="121"/>
      <c r="F33" s="10">
        <v>12.6</v>
      </c>
      <c r="G33" s="64">
        <f>F33*H14</f>
        <v>0.504</v>
      </c>
      <c r="H33" s="68"/>
      <c r="I33" s="11">
        <f aca="true" t="shared" si="1" ref="I33:I65">(G33*20%)+G33</f>
        <v>0.6048</v>
      </c>
    </row>
    <row r="34" spans="1:9" ht="30" customHeight="1">
      <c r="A34" s="51" t="s">
        <v>95</v>
      </c>
      <c r="B34" s="91"/>
      <c r="C34" s="91"/>
      <c r="D34" s="92"/>
      <c r="E34" s="10" t="s">
        <v>6</v>
      </c>
      <c r="F34" s="10">
        <v>10.8</v>
      </c>
      <c r="G34" s="64">
        <f>F34*H14</f>
        <v>0.43200000000000005</v>
      </c>
      <c r="H34" s="68"/>
      <c r="I34" s="11">
        <f t="shared" si="1"/>
        <v>0.5184000000000001</v>
      </c>
    </row>
    <row r="35" spans="1:9" ht="32.25" customHeight="1">
      <c r="A35" s="51" t="s">
        <v>96</v>
      </c>
      <c r="B35" s="91"/>
      <c r="C35" s="91"/>
      <c r="D35" s="92"/>
      <c r="E35" s="10" t="s">
        <v>149</v>
      </c>
      <c r="F35" s="10">
        <v>24</v>
      </c>
      <c r="G35" s="64">
        <f>F35*H14</f>
        <v>0.96</v>
      </c>
      <c r="H35" s="68"/>
      <c r="I35" s="11">
        <f t="shared" si="1"/>
        <v>1.152</v>
      </c>
    </row>
    <row r="36" spans="1:9" ht="21" customHeight="1">
      <c r="A36" s="51" t="s">
        <v>97</v>
      </c>
      <c r="B36" s="91"/>
      <c r="C36" s="91"/>
      <c r="D36" s="92"/>
      <c r="E36" s="10" t="s">
        <v>2</v>
      </c>
      <c r="F36" s="10">
        <v>9</v>
      </c>
      <c r="G36" s="64">
        <f>F36*H14</f>
        <v>0.36</v>
      </c>
      <c r="H36" s="68"/>
      <c r="I36" s="11">
        <f t="shared" si="1"/>
        <v>0.432</v>
      </c>
    </row>
    <row r="37" spans="1:9" ht="48" customHeight="1">
      <c r="A37" s="51" t="s">
        <v>98</v>
      </c>
      <c r="B37" s="91"/>
      <c r="C37" s="91"/>
      <c r="D37" s="92"/>
      <c r="E37" s="10" t="s">
        <v>28</v>
      </c>
      <c r="F37" s="10">
        <v>13.8</v>
      </c>
      <c r="G37" s="64">
        <f>F37*H14</f>
        <v>0.552</v>
      </c>
      <c r="H37" s="68"/>
      <c r="I37" s="11">
        <f t="shared" si="1"/>
        <v>0.6624000000000001</v>
      </c>
    </row>
    <row r="38" spans="1:9" ht="15">
      <c r="A38" s="51" t="s">
        <v>99</v>
      </c>
      <c r="B38" s="91"/>
      <c r="C38" s="91"/>
      <c r="D38" s="92"/>
      <c r="E38" s="10" t="s">
        <v>150</v>
      </c>
      <c r="F38" s="10">
        <v>4.8</v>
      </c>
      <c r="G38" s="64">
        <f>F38*H14</f>
        <v>0.192</v>
      </c>
      <c r="H38" s="68"/>
      <c r="I38" s="11">
        <f t="shared" si="1"/>
        <v>0.2304</v>
      </c>
    </row>
    <row r="39" spans="1:9" ht="22.5" customHeight="1">
      <c r="A39" s="51" t="s">
        <v>100</v>
      </c>
      <c r="B39" s="91"/>
      <c r="C39" s="91"/>
      <c r="D39" s="92"/>
      <c r="E39" s="10" t="s">
        <v>150</v>
      </c>
      <c r="F39" s="10">
        <v>6.6</v>
      </c>
      <c r="G39" s="64">
        <f>F39*H14</f>
        <v>0.264</v>
      </c>
      <c r="H39" s="68"/>
      <c r="I39" s="11">
        <f t="shared" si="1"/>
        <v>0.3168</v>
      </c>
    </row>
    <row r="40" spans="1:9" ht="17.25" customHeight="1">
      <c r="A40" s="88" t="s">
        <v>101</v>
      </c>
      <c r="B40" s="85" t="s">
        <v>29</v>
      </c>
      <c r="C40" s="86"/>
      <c r="D40" s="87"/>
      <c r="E40" s="61" t="s">
        <v>30</v>
      </c>
      <c r="F40" s="10">
        <v>10.8</v>
      </c>
      <c r="G40" s="64">
        <f>F40*H14</f>
        <v>0.43200000000000005</v>
      </c>
      <c r="H40" s="68"/>
      <c r="I40" s="11">
        <f t="shared" si="1"/>
        <v>0.5184000000000001</v>
      </c>
    </row>
    <row r="41" spans="1:9" ht="30.75" customHeight="1">
      <c r="A41" s="90"/>
      <c r="B41" s="85" t="s">
        <v>31</v>
      </c>
      <c r="C41" s="86"/>
      <c r="D41" s="87"/>
      <c r="E41" s="63"/>
      <c r="F41" s="10">
        <v>19.8</v>
      </c>
      <c r="G41" s="64">
        <f>F41*H14</f>
        <v>0.792</v>
      </c>
      <c r="H41" s="68"/>
      <c r="I41" s="11">
        <f t="shared" si="1"/>
        <v>0.9504</v>
      </c>
    </row>
    <row r="42" spans="1:9" ht="20.25" customHeight="1">
      <c r="A42" s="51" t="s">
        <v>102</v>
      </c>
      <c r="B42" s="91"/>
      <c r="C42" s="91"/>
      <c r="D42" s="92"/>
      <c r="E42" s="10" t="s">
        <v>150</v>
      </c>
      <c r="F42" s="10">
        <v>3</v>
      </c>
      <c r="G42" s="64">
        <f>F42*H14</f>
        <v>0.12</v>
      </c>
      <c r="H42" s="68"/>
      <c r="I42" s="11">
        <f t="shared" si="1"/>
        <v>0.144</v>
      </c>
    </row>
    <row r="43" spans="1:9" ht="18" customHeight="1">
      <c r="A43" s="51" t="s">
        <v>223</v>
      </c>
      <c r="B43" s="52"/>
      <c r="C43" s="52"/>
      <c r="D43" s="52"/>
      <c r="E43" s="52"/>
      <c r="F43" s="53"/>
      <c r="G43" s="64"/>
      <c r="H43" s="65"/>
      <c r="I43" s="11">
        <f t="shared" si="1"/>
        <v>0</v>
      </c>
    </row>
    <row r="44" spans="1:9" ht="15" customHeight="1">
      <c r="A44" s="18" t="s">
        <v>224</v>
      </c>
      <c r="B44" s="19"/>
      <c r="C44" s="51" t="s">
        <v>228</v>
      </c>
      <c r="D44" s="53"/>
      <c r="E44" s="20" t="s">
        <v>149</v>
      </c>
      <c r="F44" s="20">
        <v>6</v>
      </c>
      <c r="G44" s="64">
        <f>H14*F44</f>
        <v>0.24</v>
      </c>
      <c r="H44" s="65"/>
      <c r="I44" s="11">
        <f t="shared" si="1"/>
        <v>0.288</v>
      </c>
    </row>
    <row r="45" spans="1:9" ht="19.5" customHeight="1">
      <c r="A45" s="18" t="s">
        <v>225</v>
      </c>
      <c r="B45" s="19"/>
      <c r="C45" s="51" t="s">
        <v>228</v>
      </c>
      <c r="D45" s="53"/>
      <c r="E45" s="20" t="s">
        <v>149</v>
      </c>
      <c r="F45" s="20">
        <v>7.8</v>
      </c>
      <c r="G45" s="64">
        <f>F45*H14</f>
        <v>0.312</v>
      </c>
      <c r="H45" s="65"/>
      <c r="I45" s="11">
        <f t="shared" si="1"/>
        <v>0.3744</v>
      </c>
    </row>
    <row r="46" spans="1:9" ht="33" customHeight="1">
      <c r="A46" s="18" t="s">
        <v>226</v>
      </c>
      <c r="B46" s="19"/>
      <c r="C46" s="51" t="s">
        <v>228</v>
      </c>
      <c r="D46" s="53"/>
      <c r="E46" s="20" t="s">
        <v>149</v>
      </c>
      <c r="F46" s="20">
        <v>9</v>
      </c>
      <c r="G46" s="64">
        <f>F46*H14</f>
        <v>0.36</v>
      </c>
      <c r="H46" s="65"/>
      <c r="I46" s="11">
        <f t="shared" si="1"/>
        <v>0.432</v>
      </c>
    </row>
    <row r="47" spans="1:9" ht="36.75" customHeight="1">
      <c r="A47" s="18" t="s">
        <v>227</v>
      </c>
      <c r="B47" s="19"/>
      <c r="C47" s="51" t="s">
        <v>228</v>
      </c>
      <c r="D47" s="53"/>
      <c r="E47" s="20" t="s">
        <v>149</v>
      </c>
      <c r="F47" s="20">
        <v>13.2</v>
      </c>
      <c r="G47" s="64">
        <f>F47*H14</f>
        <v>0.528</v>
      </c>
      <c r="H47" s="65"/>
      <c r="I47" s="11">
        <f t="shared" si="1"/>
        <v>0.6336</v>
      </c>
    </row>
    <row r="48" spans="1:9" ht="20.25" customHeight="1">
      <c r="A48" s="51" t="s">
        <v>103</v>
      </c>
      <c r="B48" s="91"/>
      <c r="C48" s="91"/>
      <c r="D48" s="92"/>
      <c r="E48" s="10" t="s">
        <v>150</v>
      </c>
      <c r="F48" s="10">
        <v>15</v>
      </c>
      <c r="G48" s="64">
        <f>F48*H14</f>
        <v>0.6</v>
      </c>
      <c r="H48" s="68"/>
      <c r="I48" s="11">
        <f t="shared" si="1"/>
        <v>0.72</v>
      </c>
    </row>
    <row r="49" spans="1:9" ht="17.25" customHeight="1">
      <c r="A49" s="88" t="s">
        <v>104</v>
      </c>
      <c r="B49" s="85" t="s">
        <v>32</v>
      </c>
      <c r="C49" s="86"/>
      <c r="D49" s="87"/>
      <c r="E49" s="61" t="s">
        <v>6</v>
      </c>
      <c r="F49" s="10">
        <v>50.4</v>
      </c>
      <c r="G49" s="64">
        <f>F49*H14</f>
        <v>2.016</v>
      </c>
      <c r="H49" s="68"/>
      <c r="I49" s="11">
        <f t="shared" si="1"/>
        <v>2.4192</v>
      </c>
    </row>
    <row r="50" spans="1:9" ht="28.5" customHeight="1">
      <c r="A50" s="90"/>
      <c r="B50" s="85" t="s">
        <v>33</v>
      </c>
      <c r="C50" s="86"/>
      <c r="D50" s="87"/>
      <c r="E50" s="63"/>
      <c r="F50" s="10">
        <v>25.2</v>
      </c>
      <c r="G50" s="64">
        <f>F50*H14</f>
        <v>1.008</v>
      </c>
      <c r="H50" s="68"/>
      <c r="I50" s="11">
        <f t="shared" si="1"/>
        <v>1.2096</v>
      </c>
    </row>
    <row r="51" spans="1:9" ht="17.25" customHeight="1">
      <c r="A51" s="51" t="s">
        <v>105</v>
      </c>
      <c r="B51" s="91"/>
      <c r="C51" s="91"/>
      <c r="D51" s="92"/>
      <c r="E51" s="10" t="s">
        <v>8</v>
      </c>
      <c r="F51" s="10">
        <v>13.2</v>
      </c>
      <c r="G51" s="64">
        <f>F51*H14</f>
        <v>0.528</v>
      </c>
      <c r="H51" s="68"/>
      <c r="I51" s="11">
        <f t="shared" si="1"/>
        <v>0.6336</v>
      </c>
    </row>
    <row r="52" spans="1:9" ht="47.25" customHeight="1">
      <c r="A52" s="88" t="s">
        <v>106</v>
      </c>
      <c r="B52" s="85" t="s">
        <v>34</v>
      </c>
      <c r="C52" s="86"/>
      <c r="D52" s="87"/>
      <c r="E52" s="61" t="s">
        <v>35</v>
      </c>
      <c r="F52" s="10">
        <v>59.4</v>
      </c>
      <c r="G52" s="64">
        <f>F52*H14</f>
        <v>2.376</v>
      </c>
      <c r="H52" s="68"/>
      <c r="I52" s="11">
        <f t="shared" si="1"/>
        <v>2.8512</v>
      </c>
    </row>
    <row r="53" spans="1:9" ht="15">
      <c r="A53" s="89"/>
      <c r="B53" s="85" t="s">
        <v>36</v>
      </c>
      <c r="C53" s="86"/>
      <c r="D53" s="87"/>
      <c r="E53" s="63"/>
      <c r="F53" s="10">
        <v>74.4</v>
      </c>
      <c r="G53" s="64">
        <f>F53*H14</f>
        <v>2.9760000000000004</v>
      </c>
      <c r="H53" s="68"/>
      <c r="I53" s="11">
        <f t="shared" si="1"/>
        <v>3.5712000000000006</v>
      </c>
    </row>
    <row r="54" spans="1:9" ht="60" customHeight="1">
      <c r="A54" s="89"/>
      <c r="B54" s="85" t="s">
        <v>37</v>
      </c>
      <c r="C54" s="86"/>
      <c r="D54" s="87"/>
      <c r="E54" s="61" t="s">
        <v>35</v>
      </c>
      <c r="F54" s="10">
        <v>63.6</v>
      </c>
      <c r="G54" s="64">
        <f>H14*F54</f>
        <v>2.544</v>
      </c>
      <c r="H54" s="68"/>
      <c r="I54" s="11">
        <f t="shared" si="1"/>
        <v>3.0528</v>
      </c>
    </row>
    <row r="55" spans="1:9" ht="15">
      <c r="A55" s="90"/>
      <c r="B55" s="85" t="s">
        <v>36</v>
      </c>
      <c r="C55" s="86"/>
      <c r="D55" s="87"/>
      <c r="E55" s="63"/>
      <c r="F55" s="10">
        <v>88.8</v>
      </c>
      <c r="G55" s="64">
        <f>H14*F55</f>
        <v>3.552</v>
      </c>
      <c r="H55" s="68"/>
      <c r="I55" s="11">
        <f t="shared" si="1"/>
        <v>4.2624</v>
      </c>
    </row>
    <row r="56" spans="1:9" ht="31.5" customHeight="1">
      <c r="A56" s="51" t="s">
        <v>107</v>
      </c>
      <c r="B56" s="91"/>
      <c r="C56" s="91"/>
      <c r="D56" s="92"/>
      <c r="E56" s="10" t="s">
        <v>152</v>
      </c>
      <c r="F56" s="10">
        <v>20</v>
      </c>
      <c r="G56" s="64">
        <f>H14*F56</f>
        <v>0.8</v>
      </c>
      <c r="H56" s="68"/>
      <c r="I56" s="11">
        <f t="shared" si="1"/>
        <v>0.9600000000000001</v>
      </c>
    </row>
    <row r="57" spans="1:9" ht="17.25" customHeight="1">
      <c r="A57" s="88" t="s">
        <v>108</v>
      </c>
      <c r="B57" s="85" t="s">
        <v>38</v>
      </c>
      <c r="C57" s="86"/>
      <c r="D57" s="87"/>
      <c r="E57" s="61" t="s">
        <v>153</v>
      </c>
      <c r="F57" s="10">
        <v>180</v>
      </c>
      <c r="G57" s="64">
        <f>F57*H14</f>
        <v>7.2</v>
      </c>
      <c r="H57" s="68"/>
      <c r="I57" s="11">
        <f t="shared" si="1"/>
        <v>8.64</v>
      </c>
    </row>
    <row r="58" spans="1:9" ht="15">
      <c r="A58" s="90"/>
      <c r="B58" s="85" t="s">
        <v>39</v>
      </c>
      <c r="C58" s="86"/>
      <c r="D58" s="87"/>
      <c r="E58" s="63"/>
      <c r="F58" s="10">
        <v>69.6</v>
      </c>
      <c r="G58" s="64">
        <f>F58*H14</f>
        <v>2.784</v>
      </c>
      <c r="H58" s="68"/>
      <c r="I58" s="11">
        <f t="shared" si="1"/>
        <v>3.3407999999999998</v>
      </c>
    </row>
    <row r="59" spans="1:9" ht="30" customHeight="1">
      <c r="A59" s="51" t="s">
        <v>109</v>
      </c>
      <c r="B59" s="91"/>
      <c r="C59" s="91"/>
      <c r="D59" s="92"/>
      <c r="E59" s="10" t="s">
        <v>154</v>
      </c>
      <c r="F59" s="10">
        <v>76.2</v>
      </c>
      <c r="G59" s="64">
        <f>F59*H14</f>
        <v>3.048</v>
      </c>
      <c r="H59" s="68"/>
      <c r="I59" s="11">
        <f t="shared" si="1"/>
        <v>3.6576</v>
      </c>
    </row>
    <row r="60" spans="1:9" ht="20.25" customHeight="1">
      <c r="A60" s="88" t="s">
        <v>110</v>
      </c>
      <c r="B60" s="85" t="s">
        <v>40</v>
      </c>
      <c r="C60" s="86"/>
      <c r="D60" s="87"/>
      <c r="E60" s="130" t="s">
        <v>153</v>
      </c>
      <c r="F60" s="10">
        <v>107.4</v>
      </c>
      <c r="G60" s="64">
        <f>F60*H14</f>
        <v>4.296</v>
      </c>
      <c r="H60" s="68"/>
      <c r="I60" s="11">
        <f t="shared" si="1"/>
        <v>5.155200000000001</v>
      </c>
    </row>
    <row r="61" spans="1:9" ht="17.25" customHeight="1">
      <c r="A61" s="90"/>
      <c r="B61" s="85" t="s">
        <v>41</v>
      </c>
      <c r="C61" s="86"/>
      <c r="D61" s="87"/>
      <c r="E61" s="131"/>
      <c r="F61" s="10">
        <v>330</v>
      </c>
      <c r="G61" s="64">
        <f>F61*H14</f>
        <v>13.200000000000001</v>
      </c>
      <c r="H61" s="68"/>
      <c r="I61" s="11">
        <f t="shared" si="1"/>
        <v>15.840000000000002</v>
      </c>
    </row>
    <row r="62" spans="1:9" ht="15">
      <c r="A62" s="88" t="s">
        <v>111</v>
      </c>
      <c r="B62" s="85" t="s">
        <v>42</v>
      </c>
      <c r="C62" s="86"/>
      <c r="D62" s="87"/>
      <c r="E62" s="61" t="s">
        <v>153</v>
      </c>
      <c r="F62" s="10">
        <v>28.2</v>
      </c>
      <c r="G62" s="64">
        <f>F62*H14</f>
        <v>1.128</v>
      </c>
      <c r="H62" s="68"/>
      <c r="I62" s="11">
        <f t="shared" si="1"/>
        <v>1.3536</v>
      </c>
    </row>
    <row r="63" spans="1:9" ht="15">
      <c r="A63" s="89"/>
      <c r="B63" s="85" t="s">
        <v>43</v>
      </c>
      <c r="C63" s="86"/>
      <c r="D63" s="87"/>
      <c r="E63" s="62"/>
      <c r="F63" s="10">
        <v>44.4</v>
      </c>
      <c r="G63" s="64">
        <f>F63*H14</f>
        <v>1.776</v>
      </c>
      <c r="H63" s="68"/>
      <c r="I63" s="11">
        <f t="shared" si="1"/>
        <v>2.1312</v>
      </c>
    </row>
    <row r="64" spans="1:9" ht="15" customHeight="1">
      <c r="A64" s="90"/>
      <c r="B64" s="85" t="s">
        <v>44</v>
      </c>
      <c r="C64" s="86"/>
      <c r="D64" s="87"/>
      <c r="E64" s="63"/>
      <c r="F64" s="10">
        <v>90</v>
      </c>
      <c r="G64" s="64">
        <f>F64*H14</f>
        <v>3.6</v>
      </c>
      <c r="H64" s="68"/>
      <c r="I64" s="11">
        <f t="shared" si="1"/>
        <v>4.32</v>
      </c>
    </row>
    <row r="65" spans="1:9" ht="30" customHeight="1">
      <c r="A65" s="51" t="s">
        <v>112</v>
      </c>
      <c r="B65" s="91"/>
      <c r="C65" s="91"/>
      <c r="D65" s="92"/>
      <c r="E65" s="10" t="s">
        <v>2</v>
      </c>
      <c r="F65" s="10">
        <v>7.2</v>
      </c>
      <c r="G65" s="64">
        <f>F65*H14</f>
        <v>0.28800000000000003</v>
      </c>
      <c r="H65" s="68"/>
      <c r="I65" s="11">
        <f t="shared" si="1"/>
        <v>0.3456</v>
      </c>
    </row>
    <row r="66" spans="1:9" ht="15">
      <c r="A66" s="81" t="s">
        <v>113</v>
      </c>
      <c r="B66" s="82"/>
      <c r="C66" s="82"/>
      <c r="D66" s="82"/>
      <c r="E66" s="82"/>
      <c r="F66" s="82"/>
      <c r="G66" s="82"/>
      <c r="H66" s="83"/>
      <c r="I66" s="84"/>
    </row>
    <row r="67" spans="1:9" ht="18" customHeight="1">
      <c r="A67" s="88" t="s">
        <v>114</v>
      </c>
      <c r="B67" s="122" t="s">
        <v>45</v>
      </c>
      <c r="C67" s="123"/>
      <c r="D67" s="124"/>
      <c r="E67" s="61"/>
      <c r="F67" s="10">
        <v>126</v>
      </c>
      <c r="G67" s="64">
        <f>F67*H14</f>
        <v>5.04</v>
      </c>
      <c r="H67" s="68"/>
      <c r="I67" s="11">
        <f>(G67*20%)+G67</f>
        <v>6.048</v>
      </c>
    </row>
    <row r="68" spans="1:9" ht="16.5" customHeight="1">
      <c r="A68" s="90"/>
      <c r="B68" s="125" t="s">
        <v>47</v>
      </c>
      <c r="C68" s="126"/>
      <c r="D68" s="127"/>
      <c r="E68" s="63"/>
      <c r="F68" s="10">
        <v>138</v>
      </c>
      <c r="G68" s="64">
        <f>F68*H14</f>
        <v>5.5200000000000005</v>
      </c>
      <c r="H68" s="68"/>
      <c r="I68" s="11">
        <f aca="true" t="shared" si="2" ref="I68:I75">(G68*20%)+G68</f>
        <v>6.6240000000000006</v>
      </c>
    </row>
    <row r="69" spans="1:9" ht="15">
      <c r="A69" s="51" t="s">
        <v>115</v>
      </c>
      <c r="B69" s="91"/>
      <c r="C69" s="91"/>
      <c r="D69" s="92"/>
      <c r="E69" s="10" t="s">
        <v>46</v>
      </c>
      <c r="F69" s="10">
        <v>94.2</v>
      </c>
      <c r="G69" s="64">
        <f>F69*H14</f>
        <v>3.7680000000000002</v>
      </c>
      <c r="H69" s="68"/>
      <c r="I69" s="11">
        <f t="shared" si="2"/>
        <v>4.5216</v>
      </c>
    </row>
    <row r="70" spans="1:9" ht="15.75" customHeight="1">
      <c r="A70" s="88" t="s">
        <v>116</v>
      </c>
      <c r="B70" s="85" t="s">
        <v>48</v>
      </c>
      <c r="C70" s="86"/>
      <c r="D70" s="87"/>
      <c r="E70" s="61" t="s">
        <v>49</v>
      </c>
      <c r="F70" s="10">
        <v>93</v>
      </c>
      <c r="G70" s="64">
        <f>F70*H14</f>
        <v>3.72</v>
      </c>
      <c r="H70" s="68"/>
      <c r="I70" s="11">
        <f t="shared" si="2"/>
        <v>4.464</v>
      </c>
    </row>
    <row r="71" spans="1:9" ht="15">
      <c r="A71" s="89"/>
      <c r="B71" s="85" t="s">
        <v>50</v>
      </c>
      <c r="C71" s="86"/>
      <c r="D71" s="87"/>
      <c r="E71" s="62"/>
      <c r="F71" s="10">
        <v>103.2</v>
      </c>
      <c r="G71" s="64">
        <f>F71*H14</f>
        <v>4.128</v>
      </c>
      <c r="H71" s="68"/>
      <c r="I71" s="11">
        <f t="shared" si="2"/>
        <v>4.9536</v>
      </c>
    </row>
    <row r="72" spans="1:9" ht="15">
      <c r="A72" s="89"/>
      <c r="B72" s="85" t="s">
        <v>51</v>
      </c>
      <c r="C72" s="86"/>
      <c r="D72" s="87"/>
      <c r="E72" s="62"/>
      <c r="F72" s="10">
        <v>89.4</v>
      </c>
      <c r="G72" s="64">
        <f>F72*H14</f>
        <v>3.5760000000000005</v>
      </c>
      <c r="H72" s="68"/>
      <c r="I72" s="11">
        <f t="shared" si="2"/>
        <v>4.291200000000001</v>
      </c>
    </row>
    <row r="73" spans="1:9" ht="15">
      <c r="A73" s="90"/>
      <c r="B73" s="85" t="s">
        <v>52</v>
      </c>
      <c r="C73" s="86"/>
      <c r="D73" s="87"/>
      <c r="E73" s="63"/>
      <c r="F73" s="10">
        <v>89.4</v>
      </c>
      <c r="G73" s="64">
        <f>F73*H14</f>
        <v>3.5760000000000005</v>
      </c>
      <c r="H73" s="68"/>
      <c r="I73" s="11">
        <f t="shared" si="2"/>
        <v>4.291200000000001</v>
      </c>
    </row>
    <row r="74" spans="1:9" ht="20.25" customHeight="1">
      <c r="A74" s="51" t="s">
        <v>117</v>
      </c>
      <c r="B74" s="91"/>
      <c r="C74" s="91"/>
      <c r="D74" s="92"/>
      <c r="E74" s="10" t="s">
        <v>49</v>
      </c>
      <c r="F74" s="10">
        <v>141</v>
      </c>
      <c r="G74" s="64">
        <f>F74*H14</f>
        <v>5.64</v>
      </c>
      <c r="H74" s="68"/>
      <c r="I74" s="11">
        <f t="shared" si="2"/>
        <v>6.768</v>
      </c>
    </row>
    <row r="75" spans="1:9" ht="33.75" customHeight="1">
      <c r="A75" s="51" t="s">
        <v>118</v>
      </c>
      <c r="B75" s="91"/>
      <c r="C75" s="91"/>
      <c r="D75" s="92"/>
      <c r="E75" s="10" t="s">
        <v>155</v>
      </c>
      <c r="F75" s="10">
        <v>60</v>
      </c>
      <c r="G75" s="64">
        <f>F75*H14</f>
        <v>2.4</v>
      </c>
      <c r="H75" s="68"/>
      <c r="I75" s="11">
        <f t="shared" si="2"/>
        <v>2.88</v>
      </c>
    </row>
    <row r="76" spans="1:9" ht="15">
      <c r="A76" s="135" t="s">
        <v>53</v>
      </c>
      <c r="B76" s="136"/>
      <c r="C76" s="136"/>
      <c r="D76" s="136"/>
      <c r="E76" s="136"/>
      <c r="F76" s="136"/>
      <c r="G76" s="136"/>
      <c r="H76" s="72"/>
      <c r="I76" s="73"/>
    </row>
    <row r="77" spans="1:9" ht="15">
      <c r="A77" s="81" t="s">
        <v>54</v>
      </c>
      <c r="B77" s="82"/>
      <c r="C77" s="82"/>
      <c r="D77" s="82"/>
      <c r="E77" s="82"/>
      <c r="F77" s="82"/>
      <c r="G77" s="82"/>
      <c r="H77" s="83"/>
      <c r="I77" s="84"/>
    </row>
    <row r="78" spans="1:9" ht="21.75" customHeight="1">
      <c r="A78" s="51" t="s">
        <v>55</v>
      </c>
      <c r="B78" s="91"/>
      <c r="C78" s="91"/>
      <c r="D78" s="92"/>
      <c r="E78" s="10" t="s">
        <v>56</v>
      </c>
      <c r="F78" s="10">
        <v>49.2</v>
      </c>
      <c r="G78" s="64">
        <f>F78*H14</f>
        <v>1.9680000000000002</v>
      </c>
      <c r="H78" s="68"/>
      <c r="I78" s="11">
        <f>(G78*20%)+G78</f>
        <v>2.3616</v>
      </c>
    </row>
    <row r="79" spans="1:9" ht="15.75" customHeight="1">
      <c r="A79" s="51" t="s">
        <v>57</v>
      </c>
      <c r="B79" s="91"/>
      <c r="C79" s="91"/>
      <c r="D79" s="92"/>
      <c r="E79" s="10" t="s">
        <v>56</v>
      </c>
      <c r="F79" s="10">
        <v>216</v>
      </c>
      <c r="G79" s="64">
        <f>F79*H14</f>
        <v>8.64</v>
      </c>
      <c r="H79" s="68"/>
      <c r="I79" s="11">
        <f aca="true" t="shared" si="3" ref="I79:I86">(G79*20%)+G79</f>
        <v>10.368</v>
      </c>
    </row>
    <row r="80" spans="1:9" ht="20.25" customHeight="1">
      <c r="A80" s="88" t="s">
        <v>58</v>
      </c>
      <c r="B80" s="85" t="s">
        <v>59</v>
      </c>
      <c r="C80" s="86"/>
      <c r="D80" s="87"/>
      <c r="E80" s="61" t="s">
        <v>56</v>
      </c>
      <c r="F80" s="10">
        <v>7.08</v>
      </c>
      <c r="G80" s="64">
        <f>F80*H14</f>
        <v>0.2832</v>
      </c>
      <c r="H80" s="68"/>
      <c r="I80" s="11">
        <f t="shared" si="3"/>
        <v>0.33984000000000003</v>
      </c>
    </row>
    <row r="81" spans="1:9" ht="15">
      <c r="A81" s="90"/>
      <c r="B81" s="85" t="s">
        <v>60</v>
      </c>
      <c r="C81" s="86"/>
      <c r="D81" s="87"/>
      <c r="E81" s="63"/>
      <c r="F81" s="10">
        <v>9.24</v>
      </c>
      <c r="G81" s="64">
        <f>F81*H14</f>
        <v>0.36960000000000004</v>
      </c>
      <c r="H81" s="68"/>
      <c r="I81" s="11">
        <f t="shared" si="3"/>
        <v>0.44352</v>
      </c>
    </row>
    <row r="82" spans="1:9" ht="18.75" customHeight="1">
      <c r="A82" s="51" t="s">
        <v>61</v>
      </c>
      <c r="B82" s="91"/>
      <c r="C82" s="91"/>
      <c r="D82" s="92"/>
      <c r="E82" s="10" t="s">
        <v>46</v>
      </c>
      <c r="F82" s="10">
        <v>46.8</v>
      </c>
      <c r="G82" s="64">
        <f>F82*H14</f>
        <v>1.8719999999999999</v>
      </c>
      <c r="H82" s="68"/>
      <c r="I82" s="11">
        <f t="shared" si="3"/>
        <v>2.2464</v>
      </c>
    </row>
    <row r="83" spans="1:9" ht="15">
      <c r="A83" s="51" t="s">
        <v>62</v>
      </c>
      <c r="B83" s="91"/>
      <c r="C83" s="91"/>
      <c r="D83" s="92"/>
      <c r="E83" s="10" t="s">
        <v>63</v>
      </c>
      <c r="F83" s="10">
        <v>44.4</v>
      </c>
      <c r="G83" s="64">
        <f>F83*H14</f>
        <v>1.776</v>
      </c>
      <c r="H83" s="68"/>
      <c r="I83" s="11">
        <f t="shared" si="3"/>
        <v>2.1312</v>
      </c>
    </row>
    <row r="84" spans="1:9" ht="19.5" customHeight="1">
      <c r="A84" s="88" t="s">
        <v>64</v>
      </c>
      <c r="B84" s="85" t="s">
        <v>65</v>
      </c>
      <c r="C84" s="86"/>
      <c r="D84" s="87"/>
      <c r="E84" s="61" t="s">
        <v>63</v>
      </c>
      <c r="F84" s="10">
        <v>173.4</v>
      </c>
      <c r="G84" s="64">
        <f>F84*H14</f>
        <v>6.936</v>
      </c>
      <c r="H84" s="68"/>
      <c r="I84" s="11">
        <f t="shared" si="3"/>
        <v>8.3232</v>
      </c>
    </row>
    <row r="85" spans="1:9" ht="15">
      <c r="A85" s="89"/>
      <c r="B85" s="85" t="s">
        <v>66</v>
      </c>
      <c r="C85" s="86"/>
      <c r="D85" s="87"/>
      <c r="E85" s="62"/>
      <c r="F85" s="10">
        <v>99.6</v>
      </c>
      <c r="G85" s="64">
        <f>F85*H14</f>
        <v>3.984</v>
      </c>
      <c r="H85" s="68"/>
      <c r="I85" s="11">
        <f t="shared" si="3"/>
        <v>4.7808</v>
      </c>
    </row>
    <row r="86" spans="1:9" ht="14.25" customHeight="1">
      <c r="A86" s="90"/>
      <c r="B86" s="85" t="s">
        <v>67</v>
      </c>
      <c r="C86" s="86"/>
      <c r="D86" s="87"/>
      <c r="E86" s="63"/>
      <c r="F86" s="10">
        <v>82.8</v>
      </c>
      <c r="G86" s="64">
        <f>F86*H14</f>
        <v>3.312</v>
      </c>
      <c r="H86" s="68"/>
      <c r="I86" s="11">
        <f t="shared" si="3"/>
        <v>3.9743999999999997</v>
      </c>
    </row>
    <row r="87" spans="1:9" ht="15">
      <c r="A87" s="81" t="s">
        <v>68</v>
      </c>
      <c r="B87" s="82"/>
      <c r="C87" s="82"/>
      <c r="D87" s="82"/>
      <c r="E87" s="82"/>
      <c r="F87" s="82"/>
      <c r="G87" s="82"/>
      <c r="H87" s="83"/>
      <c r="I87" s="84"/>
    </row>
    <row r="88" spans="1:9" ht="15">
      <c r="A88" s="88" t="s">
        <v>69</v>
      </c>
      <c r="B88" s="85" t="s">
        <v>70</v>
      </c>
      <c r="C88" s="86"/>
      <c r="D88" s="87"/>
      <c r="E88" s="61" t="s">
        <v>46</v>
      </c>
      <c r="F88" s="10">
        <v>20.4</v>
      </c>
      <c r="G88" s="64">
        <f>F88*H14</f>
        <v>0.816</v>
      </c>
      <c r="H88" s="68"/>
      <c r="I88" s="11">
        <f>(G88*20%)+G88</f>
        <v>0.9792</v>
      </c>
    </row>
    <row r="89" spans="1:9" ht="15">
      <c r="A89" s="89"/>
      <c r="B89" s="85" t="s">
        <v>71</v>
      </c>
      <c r="C89" s="86"/>
      <c r="D89" s="87"/>
      <c r="E89" s="62"/>
      <c r="F89" s="10">
        <v>16.8</v>
      </c>
      <c r="G89" s="64">
        <f>F89*0.04</f>
        <v>0.672</v>
      </c>
      <c r="H89" s="68"/>
      <c r="I89" s="11">
        <f aca="true" t="shared" si="4" ref="I89:I104">(G89*20%)+G89</f>
        <v>0.8064</v>
      </c>
    </row>
    <row r="90" spans="1:9" ht="15">
      <c r="A90" s="89"/>
      <c r="B90" s="85" t="s">
        <v>72</v>
      </c>
      <c r="C90" s="86"/>
      <c r="D90" s="87"/>
      <c r="E90" s="62"/>
      <c r="F90" s="10">
        <v>13.2</v>
      </c>
      <c r="G90" s="64">
        <f aca="true" t="shared" si="5" ref="G90:G104">F90*0.04</f>
        <v>0.528</v>
      </c>
      <c r="H90" s="68"/>
      <c r="I90" s="11">
        <f t="shared" si="4"/>
        <v>0.6336</v>
      </c>
    </row>
    <row r="91" spans="1:9" ht="15">
      <c r="A91" s="89"/>
      <c r="B91" s="85" t="s">
        <v>73</v>
      </c>
      <c r="C91" s="86"/>
      <c r="D91" s="87"/>
      <c r="E91" s="62"/>
      <c r="F91" s="10">
        <v>3</v>
      </c>
      <c r="G91" s="64">
        <f t="shared" si="5"/>
        <v>0.12</v>
      </c>
      <c r="H91" s="68"/>
      <c r="I91" s="11">
        <f t="shared" si="4"/>
        <v>0.144</v>
      </c>
    </row>
    <row r="92" spans="1:9" ht="15">
      <c r="A92" s="89"/>
      <c r="B92" s="85" t="s">
        <v>74</v>
      </c>
      <c r="C92" s="86"/>
      <c r="D92" s="87"/>
      <c r="E92" s="62"/>
      <c r="F92" s="10">
        <v>17.4</v>
      </c>
      <c r="G92" s="64">
        <f t="shared" si="5"/>
        <v>0.696</v>
      </c>
      <c r="H92" s="68"/>
      <c r="I92" s="11">
        <f t="shared" si="4"/>
        <v>0.8351999999999999</v>
      </c>
    </row>
    <row r="93" spans="1:9" ht="15">
      <c r="A93" s="89"/>
      <c r="B93" s="85" t="s">
        <v>75</v>
      </c>
      <c r="C93" s="86"/>
      <c r="D93" s="87"/>
      <c r="E93" s="62"/>
      <c r="F93" s="10">
        <v>8.4</v>
      </c>
      <c r="G93" s="64">
        <f t="shared" si="5"/>
        <v>0.336</v>
      </c>
      <c r="H93" s="68"/>
      <c r="I93" s="11">
        <f t="shared" si="4"/>
        <v>0.4032</v>
      </c>
    </row>
    <row r="94" spans="1:9" ht="15">
      <c r="A94" s="89"/>
      <c r="B94" s="85" t="s">
        <v>76</v>
      </c>
      <c r="C94" s="86"/>
      <c r="D94" s="87"/>
      <c r="E94" s="62"/>
      <c r="F94" s="10">
        <v>8.4</v>
      </c>
      <c r="G94" s="64">
        <f t="shared" si="5"/>
        <v>0.336</v>
      </c>
      <c r="H94" s="68"/>
      <c r="I94" s="11">
        <f t="shared" si="4"/>
        <v>0.4032</v>
      </c>
    </row>
    <row r="95" spans="1:9" ht="15">
      <c r="A95" s="90"/>
      <c r="B95" s="85" t="s">
        <v>77</v>
      </c>
      <c r="C95" s="86"/>
      <c r="D95" s="87"/>
      <c r="E95" s="63"/>
      <c r="F95" s="10">
        <v>21</v>
      </c>
      <c r="G95" s="64">
        <f t="shared" si="5"/>
        <v>0.84</v>
      </c>
      <c r="H95" s="68"/>
      <c r="I95" s="11">
        <f t="shared" si="4"/>
        <v>1.008</v>
      </c>
    </row>
    <row r="96" spans="1:9" ht="15.75" customHeight="1">
      <c r="A96" s="51" t="s">
        <v>78</v>
      </c>
      <c r="B96" s="91"/>
      <c r="C96" s="91"/>
      <c r="D96" s="92"/>
      <c r="E96" s="10" t="s">
        <v>150</v>
      </c>
      <c r="F96" s="10">
        <v>7.2</v>
      </c>
      <c r="G96" s="64">
        <f t="shared" si="5"/>
        <v>0.28800000000000003</v>
      </c>
      <c r="H96" s="68"/>
      <c r="I96" s="11">
        <f t="shared" si="4"/>
        <v>0.3456</v>
      </c>
    </row>
    <row r="97" spans="1:9" ht="18.75" customHeight="1">
      <c r="A97" s="88" t="s">
        <v>79</v>
      </c>
      <c r="B97" s="85" t="s">
        <v>51</v>
      </c>
      <c r="C97" s="86"/>
      <c r="D97" s="87"/>
      <c r="E97" s="61" t="s">
        <v>35</v>
      </c>
      <c r="F97" s="10">
        <v>45.6</v>
      </c>
      <c r="G97" s="64">
        <f t="shared" si="5"/>
        <v>1.824</v>
      </c>
      <c r="H97" s="68"/>
      <c r="I97" s="11">
        <f t="shared" si="4"/>
        <v>2.1888</v>
      </c>
    </row>
    <row r="98" spans="1:9" ht="18.75" customHeight="1">
      <c r="A98" s="89"/>
      <c r="B98" s="85" t="s">
        <v>80</v>
      </c>
      <c r="C98" s="86"/>
      <c r="D98" s="87"/>
      <c r="E98" s="62"/>
      <c r="F98" s="10">
        <v>29.4</v>
      </c>
      <c r="G98" s="64">
        <f t="shared" si="5"/>
        <v>1.176</v>
      </c>
      <c r="H98" s="68"/>
      <c r="I98" s="11">
        <f t="shared" si="4"/>
        <v>1.4112</v>
      </c>
    </row>
    <row r="99" spans="1:9" ht="15">
      <c r="A99" s="89"/>
      <c r="B99" s="85" t="s">
        <v>81</v>
      </c>
      <c r="C99" s="86"/>
      <c r="D99" s="87"/>
      <c r="E99" s="62"/>
      <c r="F99" s="10">
        <v>22.8</v>
      </c>
      <c r="G99" s="64">
        <f t="shared" si="5"/>
        <v>0.912</v>
      </c>
      <c r="H99" s="68"/>
      <c r="I99" s="11">
        <f t="shared" si="4"/>
        <v>1.0944</v>
      </c>
    </row>
    <row r="100" spans="1:9" ht="15">
      <c r="A100" s="89"/>
      <c r="B100" s="85" t="s">
        <v>52</v>
      </c>
      <c r="C100" s="86"/>
      <c r="D100" s="87"/>
      <c r="E100" s="62"/>
      <c r="F100" s="10">
        <v>6.6</v>
      </c>
      <c r="G100" s="64">
        <f t="shared" si="5"/>
        <v>0.264</v>
      </c>
      <c r="H100" s="68"/>
      <c r="I100" s="11">
        <f t="shared" si="4"/>
        <v>0.3168</v>
      </c>
    </row>
    <row r="101" spans="1:9" ht="15">
      <c r="A101" s="90"/>
      <c r="B101" s="85" t="s">
        <v>82</v>
      </c>
      <c r="C101" s="86"/>
      <c r="D101" s="87"/>
      <c r="E101" s="63"/>
      <c r="F101" s="10">
        <v>4.2</v>
      </c>
      <c r="G101" s="64">
        <f t="shared" si="5"/>
        <v>0.168</v>
      </c>
      <c r="H101" s="68"/>
      <c r="I101" s="11">
        <f t="shared" si="4"/>
        <v>0.2016</v>
      </c>
    </row>
    <row r="102" spans="1:9" ht="16.5" customHeight="1">
      <c r="A102" s="88" t="s">
        <v>83</v>
      </c>
      <c r="B102" s="85" t="s">
        <v>84</v>
      </c>
      <c r="C102" s="86"/>
      <c r="D102" s="87"/>
      <c r="E102" s="10" t="s">
        <v>15</v>
      </c>
      <c r="F102" s="10">
        <v>5.4</v>
      </c>
      <c r="G102" s="64">
        <f t="shared" si="5"/>
        <v>0.21600000000000003</v>
      </c>
      <c r="H102" s="68"/>
      <c r="I102" s="11">
        <f t="shared" si="4"/>
        <v>0.25920000000000004</v>
      </c>
    </row>
    <row r="103" spans="1:9" ht="15">
      <c r="A103" s="89"/>
      <c r="B103" s="85" t="s">
        <v>4</v>
      </c>
      <c r="C103" s="86"/>
      <c r="D103" s="87"/>
      <c r="E103" s="10" t="s">
        <v>16</v>
      </c>
      <c r="F103" s="10">
        <v>13.8</v>
      </c>
      <c r="G103" s="64">
        <f t="shared" si="5"/>
        <v>0.552</v>
      </c>
      <c r="H103" s="68"/>
      <c r="I103" s="11">
        <f t="shared" si="4"/>
        <v>0.6624000000000001</v>
      </c>
    </row>
    <row r="104" spans="1:9" ht="15">
      <c r="A104" s="90"/>
      <c r="B104" s="85" t="s">
        <v>5</v>
      </c>
      <c r="C104" s="86"/>
      <c r="D104" s="87"/>
      <c r="E104" s="12"/>
      <c r="F104" s="10">
        <v>24</v>
      </c>
      <c r="G104" s="64">
        <f t="shared" si="5"/>
        <v>0.96</v>
      </c>
      <c r="H104" s="68"/>
      <c r="I104" s="11">
        <f t="shared" si="4"/>
        <v>1.152</v>
      </c>
    </row>
    <row r="105" spans="1:9" ht="18" customHeight="1">
      <c r="A105" s="81" t="s">
        <v>123</v>
      </c>
      <c r="B105" s="82"/>
      <c r="C105" s="82"/>
      <c r="D105" s="82"/>
      <c r="E105" s="82"/>
      <c r="F105" s="82"/>
      <c r="G105" s="82"/>
      <c r="H105" s="83"/>
      <c r="I105" s="84"/>
    </row>
    <row r="106" spans="1:9" ht="15" customHeight="1">
      <c r="A106" s="51" t="s">
        <v>119</v>
      </c>
      <c r="B106" s="91"/>
      <c r="C106" s="91"/>
      <c r="D106" s="92"/>
      <c r="E106" s="10" t="s">
        <v>85</v>
      </c>
      <c r="F106" s="10">
        <v>50.8</v>
      </c>
      <c r="G106" s="64">
        <f>F106*0.04</f>
        <v>2.032</v>
      </c>
      <c r="H106" s="68"/>
      <c r="I106" s="11">
        <f>(G106*20%)+G106</f>
        <v>2.4384</v>
      </c>
    </row>
    <row r="107" spans="1:9" ht="15.75" customHeight="1">
      <c r="A107" s="51" t="s">
        <v>120</v>
      </c>
      <c r="B107" s="91"/>
      <c r="C107" s="91"/>
      <c r="D107" s="92"/>
      <c r="E107" s="10" t="s">
        <v>6</v>
      </c>
      <c r="F107" s="10">
        <v>9.24</v>
      </c>
      <c r="G107" s="64">
        <f aca="true" t="shared" si="6" ref="G107:G113">F107*0.04</f>
        <v>0.36960000000000004</v>
      </c>
      <c r="H107" s="68"/>
      <c r="I107" s="11">
        <f aca="true" t="shared" si="7" ref="I107:I113">(G107*20%)+G107</f>
        <v>0.44352</v>
      </c>
    </row>
    <row r="108" spans="1:9" ht="15">
      <c r="A108" s="51" t="s">
        <v>121</v>
      </c>
      <c r="B108" s="91"/>
      <c r="C108" s="91"/>
      <c r="D108" s="92"/>
      <c r="E108" s="10" t="s">
        <v>6</v>
      </c>
      <c r="F108" s="10">
        <v>47.4</v>
      </c>
      <c r="G108" s="64">
        <f t="shared" si="6"/>
        <v>1.896</v>
      </c>
      <c r="H108" s="68"/>
      <c r="I108" s="11">
        <f t="shared" si="7"/>
        <v>2.2752</v>
      </c>
    </row>
    <row r="109" spans="1:9" ht="18" customHeight="1">
      <c r="A109" s="88" t="s">
        <v>122</v>
      </c>
      <c r="B109" s="85" t="s">
        <v>86</v>
      </c>
      <c r="C109" s="86"/>
      <c r="D109" s="87"/>
      <c r="E109" s="61" t="s">
        <v>85</v>
      </c>
      <c r="F109" s="10">
        <v>3.36</v>
      </c>
      <c r="G109" s="64">
        <f t="shared" si="6"/>
        <v>0.1344</v>
      </c>
      <c r="H109" s="68"/>
      <c r="I109" s="11">
        <f t="shared" si="7"/>
        <v>0.16127999999999998</v>
      </c>
    </row>
    <row r="110" spans="1:9" ht="21.75" customHeight="1">
      <c r="A110" s="90"/>
      <c r="B110" s="85" t="s">
        <v>87</v>
      </c>
      <c r="C110" s="86"/>
      <c r="D110" s="87"/>
      <c r="E110" s="63"/>
      <c r="F110" s="10">
        <v>4.2</v>
      </c>
      <c r="G110" s="64">
        <f t="shared" si="6"/>
        <v>0.168</v>
      </c>
      <c r="H110" s="68"/>
      <c r="I110" s="11">
        <f t="shared" si="7"/>
        <v>0.2016</v>
      </c>
    </row>
    <row r="111" spans="1:9" ht="16.5" customHeight="1">
      <c r="A111" s="51" t="s">
        <v>124</v>
      </c>
      <c r="B111" s="91"/>
      <c r="C111" s="91"/>
      <c r="D111" s="92"/>
      <c r="E111" s="10" t="s">
        <v>152</v>
      </c>
      <c r="F111" s="10">
        <v>4.2</v>
      </c>
      <c r="G111" s="64">
        <f t="shared" si="6"/>
        <v>0.168</v>
      </c>
      <c r="H111" s="68"/>
      <c r="I111" s="11">
        <f t="shared" si="7"/>
        <v>0.2016</v>
      </c>
    </row>
    <row r="112" spans="1:9" ht="15.75" customHeight="1">
      <c r="A112" s="88" t="s">
        <v>125</v>
      </c>
      <c r="B112" s="85" t="s">
        <v>88</v>
      </c>
      <c r="C112" s="86"/>
      <c r="D112" s="87"/>
      <c r="E112" s="61" t="s">
        <v>6</v>
      </c>
      <c r="F112" s="10">
        <v>3.24</v>
      </c>
      <c r="G112" s="64">
        <f t="shared" si="6"/>
        <v>0.12960000000000002</v>
      </c>
      <c r="H112" s="68"/>
      <c r="I112" s="11">
        <f t="shared" si="7"/>
        <v>0.15552000000000002</v>
      </c>
    </row>
    <row r="113" spans="1:9" ht="15">
      <c r="A113" s="90"/>
      <c r="B113" s="85" t="s">
        <v>89</v>
      </c>
      <c r="C113" s="86"/>
      <c r="D113" s="87"/>
      <c r="E113" s="63"/>
      <c r="F113" s="10">
        <v>5.04</v>
      </c>
      <c r="G113" s="64">
        <f t="shared" si="6"/>
        <v>0.2016</v>
      </c>
      <c r="H113" s="68"/>
      <c r="I113" s="11">
        <f t="shared" si="7"/>
        <v>0.24192</v>
      </c>
    </row>
    <row r="114" spans="1:9" ht="15">
      <c r="A114" s="69" t="s">
        <v>126</v>
      </c>
      <c r="B114" s="132"/>
      <c r="C114" s="132"/>
      <c r="D114" s="132"/>
      <c r="E114" s="132"/>
      <c r="F114" s="132"/>
      <c r="G114" s="132"/>
      <c r="H114" s="72"/>
      <c r="I114" s="73"/>
    </row>
    <row r="115" spans="1:9" ht="20.25" customHeight="1">
      <c r="A115" s="51" t="s">
        <v>127</v>
      </c>
      <c r="B115" s="91"/>
      <c r="C115" s="91"/>
      <c r="D115" s="92"/>
      <c r="E115" s="10" t="s">
        <v>6</v>
      </c>
      <c r="F115" s="10">
        <v>12</v>
      </c>
      <c r="G115" s="64">
        <f>F115*0.04</f>
        <v>0.48</v>
      </c>
      <c r="H115" s="68"/>
      <c r="I115" s="11">
        <f>(G115*20%)+G115</f>
        <v>0.576</v>
      </c>
    </row>
    <row r="116" spans="1:9" ht="15">
      <c r="A116" s="69" t="s">
        <v>128</v>
      </c>
      <c r="B116" s="70"/>
      <c r="C116" s="70"/>
      <c r="D116" s="87"/>
      <c r="E116" s="10" t="s">
        <v>90</v>
      </c>
      <c r="F116" s="10">
        <v>2.1</v>
      </c>
      <c r="G116" s="64">
        <v>0.24</v>
      </c>
      <c r="H116" s="68"/>
      <c r="I116" s="41" t="s">
        <v>252</v>
      </c>
    </row>
    <row r="117" spans="1:9" ht="15">
      <c r="A117" s="69" t="s">
        <v>129</v>
      </c>
      <c r="B117" s="70"/>
      <c r="C117" s="70"/>
      <c r="D117" s="71"/>
      <c r="E117" s="72"/>
      <c r="F117" s="72"/>
      <c r="G117" s="72"/>
      <c r="H117" s="72"/>
      <c r="I117" s="73"/>
    </row>
    <row r="118" spans="1:9" ht="36.75" customHeight="1">
      <c r="A118" s="74" t="s">
        <v>158</v>
      </c>
      <c r="B118" s="104"/>
      <c r="C118" s="104"/>
      <c r="D118" s="104"/>
      <c r="E118" s="28" t="s">
        <v>156</v>
      </c>
      <c r="F118" s="17">
        <v>49.2</v>
      </c>
      <c r="G118" s="66">
        <v>1.96</v>
      </c>
      <c r="H118" s="67"/>
      <c r="I118" s="17">
        <f>(G118*20%)+G118</f>
        <v>2.352</v>
      </c>
    </row>
    <row r="119" spans="1:9" ht="36" customHeight="1">
      <c r="A119" s="74" t="s">
        <v>159</v>
      </c>
      <c r="B119" s="75"/>
      <c r="C119" s="75"/>
      <c r="D119" s="75"/>
      <c r="E119" s="93" t="s">
        <v>156</v>
      </c>
      <c r="F119" s="76">
        <v>120</v>
      </c>
      <c r="G119" s="77">
        <v>4.8</v>
      </c>
      <c r="H119" s="78"/>
      <c r="I119" s="76">
        <f>(G119*20%)+G119</f>
        <v>5.76</v>
      </c>
    </row>
    <row r="120" spans="1:9" ht="36" customHeight="1" hidden="1">
      <c r="A120" s="75"/>
      <c r="B120" s="75"/>
      <c r="C120" s="75"/>
      <c r="D120" s="75"/>
      <c r="E120" s="94"/>
      <c r="F120" s="76"/>
      <c r="G120" s="79"/>
      <c r="H120" s="80"/>
      <c r="I120" s="76"/>
    </row>
    <row r="121" spans="1:9" ht="30" customHeight="1">
      <c r="A121" s="74" t="s">
        <v>160</v>
      </c>
      <c r="B121" s="75"/>
      <c r="C121" s="75"/>
      <c r="D121" s="75"/>
      <c r="E121" s="17" t="s">
        <v>134</v>
      </c>
      <c r="F121" s="17">
        <v>27</v>
      </c>
      <c r="G121" s="66">
        <v>1.08</v>
      </c>
      <c r="H121" s="67"/>
      <c r="I121" s="17">
        <f>(G121*20%)+G121</f>
        <v>1.296</v>
      </c>
    </row>
    <row r="122" spans="1:9" ht="20.25" customHeight="1">
      <c r="A122" s="74" t="s">
        <v>161</v>
      </c>
      <c r="B122" s="75"/>
      <c r="C122" s="75"/>
      <c r="D122" s="75"/>
      <c r="E122" s="93" t="s">
        <v>134</v>
      </c>
      <c r="F122" s="76">
        <v>32.4</v>
      </c>
      <c r="G122" s="77">
        <v>1.3</v>
      </c>
      <c r="H122" s="78"/>
      <c r="I122" s="76">
        <f>G122*20%+G122</f>
        <v>1.56</v>
      </c>
    </row>
    <row r="123" spans="1:9" ht="5.25" customHeight="1">
      <c r="A123" s="75"/>
      <c r="B123" s="75"/>
      <c r="C123" s="75"/>
      <c r="D123" s="75"/>
      <c r="E123" s="94"/>
      <c r="F123" s="76"/>
      <c r="G123" s="79"/>
      <c r="H123" s="80"/>
      <c r="I123" s="76"/>
    </row>
    <row r="124" spans="1:9" ht="15.75" customHeight="1">
      <c r="A124" s="74" t="s">
        <v>162</v>
      </c>
      <c r="B124" s="75"/>
      <c r="C124" s="75"/>
      <c r="D124" s="75"/>
      <c r="E124" s="17" t="s">
        <v>135</v>
      </c>
      <c r="F124" s="17">
        <v>69</v>
      </c>
      <c r="G124" s="66">
        <v>2.76</v>
      </c>
      <c r="H124" s="67"/>
      <c r="I124" s="17">
        <f>G124*20%+G124</f>
        <v>3.312</v>
      </c>
    </row>
    <row r="125" spans="1:9" ht="18.75" customHeight="1">
      <c r="A125" s="74" t="s">
        <v>163</v>
      </c>
      <c r="B125" s="75"/>
      <c r="C125" s="75"/>
      <c r="D125" s="75"/>
      <c r="E125" s="17" t="s">
        <v>136</v>
      </c>
      <c r="F125" s="17">
        <v>186</v>
      </c>
      <c r="G125" s="66">
        <v>7.44</v>
      </c>
      <c r="H125" s="67"/>
      <c r="I125" s="17">
        <f>G125*20%+G125</f>
        <v>8.928</v>
      </c>
    </row>
    <row r="126" spans="1:9" ht="31.5" customHeight="1">
      <c r="A126" s="74" t="s">
        <v>164</v>
      </c>
      <c r="B126" s="75"/>
      <c r="C126" s="75"/>
      <c r="D126" s="75"/>
      <c r="E126" s="17" t="s">
        <v>135</v>
      </c>
      <c r="F126" s="17">
        <v>30</v>
      </c>
      <c r="G126" s="66">
        <v>1.2</v>
      </c>
      <c r="H126" s="67"/>
      <c r="I126" s="17">
        <f>G126*20%+G126</f>
        <v>1.44</v>
      </c>
    </row>
    <row r="127" spans="1:9" ht="15" customHeight="1">
      <c r="A127" s="74" t="s">
        <v>165</v>
      </c>
      <c r="B127" s="75"/>
      <c r="C127" s="75"/>
      <c r="D127" s="75"/>
      <c r="E127" s="93" t="s">
        <v>136</v>
      </c>
      <c r="F127" s="76">
        <v>34.8</v>
      </c>
      <c r="G127" s="77">
        <v>1.39</v>
      </c>
      <c r="H127" s="78"/>
      <c r="I127" s="93">
        <f>G127*20%+G127</f>
        <v>1.668</v>
      </c>
    </row>
    <row r="128" spans="1:9" ht="15">
      <c r="A128" s="75"/>
      <c r="B128" s="75"/>
      <c r="C128" s="75"/>
      <c r="D128" s="75"/>
      <c r="E128" s="94"/>
      <c r="F128" s="76"/>
      <c r="G128" s="79"/>
      <c r="H128" s="80"/>
      <c r="I128" s="94"/>
    </row>
    <row r="129" spans="1:9" ht="21.75" customHeight="1">
      <c r="A129" s="74" t="s">
        <v>166</v>
      </c>
      <c r="B129" s="75"/>
      <c r="C129" s="75"/>
      <c r="D129" s="75"/>
      <c r="E129" s="17" t="s">
        <v>136</v>
      </c>
      <c r="F129" s="17">
        <v>72</v>
      </c>
      <c r="G129" s="66">
        <v>2.88</v>
      </c>
      <c r="H129" s="67"/>
      <c r="I129" s="17">
        <f>G129*20%+G129</f>
        <v>3.456</v>
      </c>
    </row>
    <row r="130" spans="1:9" ht="22.5" customHeight="1">
      <c r="A130" s="74" t="s">
        <v>167</v>
      </c>
      <c r="B130" s="75"/>
      <c r="C130" s="75"/>
      <c r="D130" s="75"/>
      <c r="E130" s="93" t="s">
        <v>136</v>
      </c>
      <c r="F130" s="76">
        <v>156</v>
      </c>
      <c r="G130" s="77">
        <v>6.24</v>
      </c>
      <c r="H130" s="78"/>
      <c r="I130" s="93">
        <f>G130*20%+G130</f>
        <v>7.488</v>
      </c>
    </row>
    <row r="131" spans="1:9" ht="13.5" customHeight="1">
      <c r="A131" s="75"/>
      <c r="B131" s="75"/>
      <c r="C131" s="75"/>
      <c r="D131" s="75"/>
      <c r="E131" s="94"/>
      <c r="F131" s="76"/>
      <c r="G131" s="79"/>
      <c r="H131" s="80"/>
      <c r="I131" s="94"/>
    </row>
    <row r="132" spans="1:9" ht="15" customHeight="1">
      <c r="A132" s="74" t="s">
        <v>168</v>
      </c>
      <c r="B132" s="75"/>
      <c r="C132" s="75"/>
      <c r="D132" s="75"/>
      <c r="E132" s="93" t="s">
        <v>136</v>
      </c>
      <c r="F132" s="76">
        <v>168</v>
      </c>
      <c r="G132" s="77">
        <v>6.72</v>
      </c>
      <c r="H132" s="78"/>
      <c r="I132" s="93">
        <f>G132*20%+G132</f>
        <v>8.064</v>
      </c>
    </row>
    <row r="133" spans="1:9" ht="15">
      <c r="A133" s="75"/>
      <c r="B133" s="75"/>
      <c r="C133" s="75"/>
      <c r="D133" s="75"/>
      <c r="E133" s="94"/>
      <c r="F133" s="76"/>
      <c r="G133" s="79"/>
      <c r="H133" s="80"/>
      <c r="I133" s="94"/>
    </row>
    <row r="134" spans="1:9" ht="15" customHeight="1">
      <c r="A134" s="74" t="s">
        <v>169</v>
      </c>
      <c r="B134" s="75"/>
      <c r="C134" s="95" t="s">
        <v>137</v>
      </c>
      <c r="D134" s="96"/>
      <c r="E134" s="93" t="s">
        <v>133</v>
      </c>
      <c r="F134" s="76">
        <v>58.8</v>
      </c>
      <c r="G134" s="77">
        <v>2.35</v>
      </c>
      <c r="H134" s="78"/>
      <c r="I134" s="93">
        <f>G134*20%+G134</f>
        <v>2.8200000000000003</v>
      </c>
    </row>
    <row r="135" spans="1:9" ht="3.75" customHeight="1">
      <c r="A135" s="75"/>
      <c r="B135" s="75"/>
      <c r="C135" s="102"/>
      <c r="D135" s="103"/>
      <c r="E135" s="105"/>
      <c r="F135" s="76"/>
      <c r="G135" s="106"/>
      <c r="H135" s="107"/>
      <c r="I135" s="105"/>
    </row>
    <row r="136" spans="1:9" ht="15" customHeight="1" hidden="1">
      <c r="A136" s="75"/>
      <c r="B136" s="75"/>
      <c r="C136" s="102"/>
      <c r="D136" s="103"/>
      <c r="E136" s="105"/>
      <c r="F136" s="76"/>
      <c r="G136" s="106"/>
      <c r="H136" s="107"/>
      <c r="I136" s="105"/>
    </row>
    <row r="137" spans="1:9" ht="15" customHeight="1" hidden="1">
      <c r="A137" s="75"/>
      <c r="B137" s="75"/>
      <c r="C137" s="102"/>
      <c r="D137" s="103"/>
      <c r="E137" s="105"/>
      <c r="F137" s="76"/>
      <c r="G137" s="106"/>
      <c r="H137" s="107"/>
      <c r="I137" s="105"/>
    </row>
    <row r="138" spans="1:9" ht="15" customHeight="1" hidden="1">
      <c r="A138" s="75"/>
      <c r="B138" s="75"/>
      <c r="C138" s="97"/>
      <c r="D138" s="98"/>
      <c r="E138" s="94"/>
      <c r="F138" s="76"/>
      <c r="G138" s="79"/>
      <c r="H138" s="80"/>
      <c r="I138" s="94"/>
    </row>
    <row r="139" spans="1:9" ht="15">
      <c r="A139" s="75"/>
      <c r="B139" s="75"/>
      <c r="C139" s="128" t="s">
        <v>138</v>
      </c>
      <c r="D139" s="128"/>
      <c r="E139" s="93" t="s">
        <v>136</v>
      </c>
      <c r="F139" s="76">
        <v>43.8</v>
      </c>
      <c r="G139" s="77">
        <v>1.75</v>
      </c>
      <c r="H139" s="78"/>
      <c r="I139" s="76">
        <f>G139*20%+G139</f>
        <v>2.1</v>
      </c>
    </row>
    <row r="140" spans="1:9" ht="3.75" customHeight="1">
      <c r="A140" s="75"/>
      <c r="B140" s="75"/>
      <c r="C140" s="128"/>
      <c r="D140" s="128"/>
      <c r="E140" s="94"/>
      <c r="F140" s="76"/>
      <c r="G140" s="79"/>
      <c r="H140" s="80"/>
      <c r="I140" s="76"/>
    </row>
    <row r="141" spans="1:9" ht="15">
      <c r="A141" s="75"/>
      <c r="B141" s="75"/>
      <c r="C141" s="95" t="s">
        <v>139</v>
      </c>
      <c r="D141" s="96"/>
      <c r="E141" s="93" t="s">
        <v>133</v>
      </c>
      <c r="F141" s="76">
        <v>75</v>
      </c>
      <c r="G141" s="77">
        <v>3</v>
      </c>
      <c r="H141" s="78"/>
      <c r="I141" s="76">
        <f>G141*20%+G141</f>
        <v>3.6</v>
      </c>
    </row>
    <row r="142" spans="1:9" ht="1.5" customHeight="1">
      <c r="A142" s="75"/>
      <c r="B142" s="75"/>
      <c r="C142" s="97"/>
      <c r="D142" s="98"/>
      <c r="E142" s="94"/>
      <c r="F142" s="76"/>
      <c r="G142" s="79"/>
      <c r="H142" s="80"/>
      <c r="I142" s="76"/>
    </row>
    <row r="143" spans="1:9" ht="15">
      <c r="A143" s="75"/>
      <c r="B143" s="75"/>
      <c r="C143" s="95" t="s">
        <v>140</v>
      </c>
      <c r="D143" s="99"/>
      <c r="E143" s="93" t="s">
        <v>136</v>
      </c>
      <c r="F143" s="76">
        <v>54</v>
      </c>
      <c r="G143" s="77">
        <v>2.16</v>
      </c>
      <c r="H143" s="78"/>
      <c r="I143" s="76">
        <f>G143*20%+G143</f>
        <v>2.592</v>
      </c>
    </row>
    <row r="144" spans="1:9" ht="15" customHeight="1" hidden="1">
      <c r="A144" s="75"/>
      <c r="B144" s="75"/>
      <c r="C144" s="100"/>
      <c r="D144" s="101"/>
      <c r="E144" s="94"/>
      <c r="F144" s="76"/>
      <c r="G144" s="79"/>
      <c r="H144" s="80"/>
      <c r="I144" s="76"/>
    </row>
    <row r="145" spans="1:9" ht="15">
      <c r="A145" s="75"/>
      <c r="B145" s="75"/>
      <c r="C145" s="74" t="s">
        <v>141</v>
      </c>
      <c r="D145" s="74"/>
      <c r="E145" s="93" t="s">
        <v>133</v>
      </c>
      <c r="F145" s="76">
        <v>102</v>
      </c>
      <c r="G145" s="77">
        <v>4.08</v>
      </c>
      <c r="H145" s="78"/>
      <c r="I145" s="76">
        <f>G145*20%+G145</f>
        <v>4.896</v>
      </c>
    </row>
    <row r="146" spans="1:9" ht="15">
      <c r="A146" s="75"/>
      <c r="B146" s="75"/>
      <c r="C146" s="74"/>
      <c r="D146" s="74"/>
      <c r="E146" s="94"/>
      <c r="F146" s="76"/>
      <c r="G146" s="79"/>
      <c r="H146" s="80"/>
      <c r="I146" s="76"/>
    </row>
    <row r="147" spans="1:9" ht="73.5" customHeight="1">
      <c r="A147" s="75"/>
      <c r="B147" s="75"/>
      <c r="C147" s="74" t="s">
        <v>142</v>
      </c>
      <c r="D147" s="74"/>
      <c r="E147" s="17" t="s">
        <v>136</v>
      </c>
      <c r="F147" s="17">
        <v>132</v>
      </c>
      <c r="G147" s="66">
        <v>5.28</v>
      </c>
      <c r="H147" s="67"/>
      <c r="I147" s="17">
        <f aca="true" t="shared" si="8" ref="I147:I155">G147*20%+G147</f>
        <v>6.336</v>
      </c>
    </row>
    <row r="148" spans="1:9" ht="32.25" customHeight="1">
      <c r="A148" s="74" t="s">
        <v>170</v>
      </c>
      <c r="B148" s="75"/>
      <c r="C148" s="75"/>
      <c r="D148" s="75"/>
      <c r="E148" s="17" t="s">
        <v>136</v>
      </c>
      <c r="F148" s="17">
        <v>57</v>
      </c>
      <c r="G148" s="66">
        <v>2.28</v>
      </c>
      <c r="H148" s="67"/>
      <c r="I148" s="17">
        <f t="shared" si="8"/>
        <v>2.7359999999999998</v>
      </c>
    </row>
    <row r="149" spans="1:9" ht="15.75" customHeight="1">
      <c r="A149" s="74" t="s">
        <v>171</v>
      </c>
      <c r="B149" s="75"/>
      <c r="C149" s="75"/>
      <c r="D149" s="75"/>
      <c r="E149" s="17" t="s">
        <v>136</v>
      </c>
      <c r="F149" s="17">
        <v>33</v>
      </c>
      <c r="G149" s="66">
        <v>1.32</v>
      </c>
      <c r="H149" s="67"/>
      <c r="I149" s="17">
        <f t="shared" si="8"/>
        <v>1.584</v>
      </c>
    </row>
    <row r="150" spans="1:9" ht="19.5" customHeight="1">
      <c r="A150" s="74" t="s">
        <v>172</v>
      </c>
      <c r="B150" s="75"/>
      <c r="C150" s="75"/>
      <c r="D150" s="75"/>
      <c r="E150" s="17" t="s">
        <v>136</v>
      </c>
      <c r="F150" s="17">
        <v>81</v>
      </c>
      <c r="G150" s="66">
        <v>3.24</v>
      </c>
      <c r="H150" s="67"/>
      <c r="I150" s="17">
        <f t="shared" si="8"/>
        <v>3.8880000000000003</v>
      </c>
    </row>
    <row r="151" spans="1:9" ht="17.25" customHeight="1">
      <c r="A151" s="74" t="s">
        <v>173</v>
      </c>
      <c r="B151" s="75"/>
      <c r="C151" s="75"/>
      <c r="D151" s="75"/>
      <c r="E151" s="17" t="s">
        <v>134</v>
      </c>
      <c r="F151" s="17">
        <v>37.2</v>
      </c>
      <c r="G151" s="66">
        <v>1.48</v>
      </c>
      <c r="H151" s="67"/>
      <c r="I151" s="17">
        <f t="shared" si="8"/>
        <v>1.776</v>
      </c>
    </row>
    <row r="152" spans="1:9" ht="30.75" customHeight="1">
      <c r="A152" s="74" t="s">
        <v>174</v>
      </c>
      <c r="B152" s="75"/>
      <c r="C152" s="75"/>
      <c r="D152" s="75"/>
      <c r="E152" s="17" t="s">
        <v>143</v>
      </c>
      <c r="F152" s="17">
        <v>49.2</v>
      </c>
      <c r="G152" s="66">
        <v>1.99</v>
      </c>
      <c r="H152" s="67"/>
      <c r="I152" s="17">
        <f t="shared" si="8"/>
        <v>2.388</v>
      </c>
    </row>
    <row r="153" spans="1:9" ht="15.75" customHeight="1">
      <c r="A153" s="74" t="s">
        <v>175</v>
      </c>
      <c r="B153" s="75"/>
      <c r="C153" s="75"/>
      <c r="D153" s="75"/>
      <c r="E153" s="17" t="s">
        <v>144</v>
      </c>
      <c r="F153" s="17">
        <v>7.8</v>
      </c>
      <c r="G153" s="66">
        <v>0.31</v>
      </c>
      <c r="H153" s="67"/>
      <c r="I153" s="17">
        <f t="shared" si="8"/>
        <v>0.372</v>
      </c>
    </row>
    <row r="154" spans="1:9" ht="33" customHeight="1">
      <c r="A154" s="74" t="s">
        <v>176</v>
      </c>
      <c r="B154" s="75"/>
      <c r="C154" s="75"/>
      <c r="D154" s="75"/>
      <c r="E154" s="17" t="s">
        <v>144</v>
      </c>
      <c r="F154" s="17">
        <v>13.2</v>
      </c>
      <c r="G154" s="66">
        <v>0.52</v>
      </c>
      <c r="H154" s="67"/>
      <c r="I154" s="17">
        <f t="shared" si="8"/>
        <v>0.624</v>
      </c>
    </row>
    <row r="155" spans="1:9" ht="15" customHeight="1">
      <c r="A155" s="74" t="s">
        <v>177</v>
      </c>
      <c r="B155" s="75"/>
      <c r="C155" s="75"/>
      <c r="D155" s="74" t="s">
        <v>145</v>
      </c>
      <c r="E155" s="93" t="s">
        <v>146</v>
      </c>
      <c r="F155" s="93">
        <v>45.6</v>
      </c>
      <c r="G155" s="77">
        <v>1.82</v>
      </c>
      <c r="H155" s="78"/>
      <c r="I155" s="76">
        <f t="shared" si="8"/>
        <v>2.184</v>
      </c>
    </row>
    <row r="156" spans="1:9" ht="6" customHeight="1">
      <c r="A156" s="75"/>
      <c r="B156" s="75"/>
      <c r="C156" s="75"/>
      <c r="D156" s="74"/>
      <c r="E156" s="105"/>
      <c r="F156" s="105"/>
      <c r="G156" s="106"/>
      <c r="H156" s="107"/>
      <c r="I156" s="76"/>
    </row>
    <row r="157" spans="1:9" ht="15" hidden="1">
      <c r="A157" s="75"/>
      <c r="B157" s="75"/>
      <c r="C157" s="75"/>
      <c r="D157" s="74"/>
      <c r="E157" s="105"/>
      <c r="F157" s="94"/>
      <c r="G157" s="79"/>
      <c r="H157" s="80"/>
      <c r="I157" s="76"/>
    </row>
    <row r="158" spans="1:9" ht="15">
      <c r="A158" s="75"/>
      <c r="B158" s="75"/>
      <c r="C158" s="75"/>
      <c r="D158" s="13" t="s">
        <v>147</v>
      </c>
      <c r="E158" s="105"/>
      <c r="F158" s="17">
        <v>60</v>
      </c>
      <c r="G158" s="66">
        <v>2.4</v>
      </c>
      <c r="H158" s="67"/>
      <c r="I158" s="17">
        <f aca="true" t="shared" si="9" ref="I158:I169">G158*20%+G158</f>
        <v>2.88</v>
      </c>
    </row>
    <row r="159" spans="1:9" ht="15">
      <c r="A159" s="75"/>
      <c r="B159" s="75"/>
      <c r="C159" s="75"/>
      <c r="D159" s="13" t="s">
        <v>148</v>
      </c>
      <c r="E159" s="94"/>
      <c r="F159" s="17">
        <v>73.8</v>
      </c>
      <c r="G159" s="66">
        <v>2.95</v>
      </c>
      <c r="H159" s="67"/>
      <c r="I159" s="17">
        <f t="shared" si="9"/>
        <v>3.54</v>
      </c>
    </row>
    <row r="160" spans="1:9" ht="31.5" customHeight="1">
      <c r="A160" s="74" t="s">
        <v>178</v>
      </c>
      <c r="B160" s="75"/>
      <c r="C160" s="75"/>
      <c r="D160" s="75"/>
      <c r="E160" s="17" t="s">
        <v>157</v>
      </c>
      <c r="F160" s="17">
        <v>28.2</v>
      </c>
      <c r="G160" s="66">
        <v>1.13</v>
      </c>
      <c r="H160" s="67"/>
      <c r="I160" s="17">
        <f t="shared" si="9"/>
        <v>1.3559999999999999</v>
      </c>
    </row>
    <row r="161" spans="1:9" ht="28.5" customHeight="1">
      <c r="A161" s="74" t="s">
        <v>179</v>
      </c>
      <c r="B161" s="75"/>
      <c r="C161" s="75"/>
      <c r="D161" s="75"/>
      <c r="E161" s="17" t="s">
        <v>136</v>
      </c>
      <c r="F161" s="17">
        <v>33.6</v>
      </c>
      <c r="G161" s="66">
        <v>1.34</v>
      </c>
      <c r="H161" s="67"/>
      <c r="I161" s="17">
        <f t="shared" si="9"/>
        <v>1.608</v>
      </c>
    </row>
    <row r="162" spans="1:9" ht="15.75" customHeight="1">
      <c r="A162" s="74" t="s">
        <v>180</v>
      </c>
      <c r="B162" s="75"/>
      <c r="C162" s="75"/>
      <c r="D162" s="75"/>
      <c r="E162" s="17" t="s">
        <v>136</v>
      </c>
      <c r="F162" s="17">
        <v>90</v>
      </c>
      <c r="G162" s="66">
        <v>3.6</v>
      </c>
      <c r="H162" s="67"/>
      <c r="I162" s="17">
        <f t="shared" si="9"/>
        <v>4.32</v>
      </c>
    </row>
    <row r="163" spans="1:9" ht="15.75" customHeight="1">
      <c r="A163" s="74" t="s">
        <v>183</v>
      </c>
      <c r="B163" s="75"/>
      <c r="C163" s="75"/>
      <c r="D163" s="75"/>
      <c r="E163" s="17" t="s">
        <v>136</v>
      </c>
      <c r="F163" s="17">
        <v>60</v>
      </c>
      <c r="G163" s="66">
        <v>2.4</v>
      </c>
      <c r="H163" s="67"/>
      <c r="I163" s="17">
        <f t="shared" si="9"/>
        <v>2.88</v>
      </c>
    </row>
    <row r="164" spans="1:9" ht="15.75" customHeight="1">
      <c r="A164" s="74" t="s">
        <v>181</v>
      </c>
      <c r="B164" s="75"/>
      <c r="C164" s="75"/>
      <c r="D164" s="75"/>
      <c r="E164" s="17" t="s">
        <v>136</v>
      </c>
      <c r="F164" s="17">
        <v>225</v>
      </c>
      <c r="G164" s="66">
        <v>10.2</v>
      </c>
      <c r="H164" s="67"/>
      <c r="I164" s="17">
        <f t="shared" si="9"/>
        <v>12.239999999999998</v>
      </c>
    </row>
    <row r="165" spans="1:9" ht="15.75" customHeight="1">
      <c r="A165" s="74" t="s">
        <v>182</v>
      </c>
      <c r="B165" s="75"/>
      <c r="C165" s="75"/>
      <c r="D165" s="75"/>
      <c r="E165" s="17" t="s">
        <v>136</v>
      </c>
      <c r="F165" s="17">
        <v>15</v>
      </c>
      <c r="G165" s="66">
        <v>0.6</v>
      </c>
      <c r="H165" s="67"/>
      <c r="I165" s="17">
        <f t="shared" si="9"/>
        <v>0.72</v>
      </c>
    </row>
    <row r="166" spans="1:9" ht="15">
      <c r="A166" s="158" t="s">
        <v>184</v>
      </c>
      <c r="B166" s="159"/>
      <c r="C166" s="159"/>
      <c r="D166" s="159"/>
      <c r="E166" s="21" t="s">
        <v>189</v>
      </c>
      <c r="F166" s="21">
        <v>6.5</v>
      </c>
      <c r="G166" s="146">
        <v>0.49</v>
      </c>
      <c r="H166" s="146"/>
      <c r="I166" s="47">
        <f t="shared" si="9"/>
        <v>0.588</v>
      </c>
    </row>
    <row r="167" spans="1:9" ht="15">
      <c r="A167" s="158" t="s">
        <v>185</v>
      </c>
      <c r="B167" s="159"/>
      <c r="C167" s="159"/>
      <c r="D167" s="159"/>
      <c r="E167" s="25" t="s">
        <v>2</v>
      </c>
      <c r="F167" s="25">
        <v>5</v>
      </c>
      <c r="G167" s="146">
        <v>0.33</v>
      </c>
      <c r="H167" s="146"/>
      <c r="I167" s="24">
        <f t="shared" si="9"/>
        <v>0.396</v>
      </c>
    </row>
    <row r="168" spans="1:9" ht="15" customHeight="1">
      <c r="A168" s="142" t="s">
        <v>186</v>
      </c>
      <c r="B168" s="137"/>
      <c r="C168" s="137"/>
      <c r="D168" s="137"/>
      <c r="E168" s="7" t="s">
        <v>211</v>
      </c>
      <c r="F168" s="7"/>
      <c r="G168" s="129">
        <v>1.93</v>
      </c>
      <c r="H168" s="129"/>
      <c r="I168" s="23">
        <f t="shared" si="9"/>
        <v>2.316</v>
      </c>
    </row>
    <row r="169" spans="1:9" ht="30.75" customHeight="1">
      <c r="A169" s="142" t="s">
        <v>187</v>
      </c>
      <c r="B169" s="137"/>
      <c r="C169" s="137"/>
      <c r="D169" s="137"/>
      <c r="E169" s="7" t="s">
        <v>211</v>
      </c>
      <c r="F169" s="7"/>
      <c r="G169" s="129">
        <v>2.4</v>
      </c>
      <c r="H169" s="129"/>
      <c r="I169" s="23">
        <f t="shared" si="9"/>
        <v>2.88</v>
      </c>
    </row>
    <row r="170" spans="1:9" ht="33" customHeight="1">
      <c r="A170" s="143" t="s">
        <v>188</v>
      </c>
      <c r="B170" s="144"/>
      <c r="C170" s="144"/>
      <c r="D170" s="145"/>
      <c r="E170" s="147" t="s">
        <v>190</v>
      </c>
      <c r="F170" s="148"/>
      <c r="G170" s="148"/>
      <c r="H170" s="148"/>
      <c r="I170" s="149"/>
    </row>
    <row r="171" spans="1:9" ht="17.25" customHeight="1">
      <c r="A171" s="150" t="s">
        <v>229</v>
      </c>
      <c r="B171" s="151"/>
      <c r="C171" s="195" t="s">
        <v>253</v>
      </c>
      <c r="D171" s="196"/>
      <c r="E171" s="39" t="s">
        <v>211</v>
      </c>
      <c r="F171" s="46"/>
      <c r="G171" s="44"/>
      <c r="H171" s="40">
        <v>2.49</v>
      </c>
      <c r="I171" s="45" t="s">
        <v>252</v>
      </c>
    </row>
    <row r="172" spans="1:9" ht="32.25" customHeight="1">
      <c r="A172" s="153"/>
      <c r="B172" s="154"/>
      <c r="C172" s="58" t="s">
        <v>230</v>
      </c>
      <c r="D172" s="59"/>
      <c r="E172" s="25" t="s">
        <v>211</v>
      </c>
      <c r="F172" s="24"/>
      <c r="G172" s="7"/>
      <c r="H172" s="7">
        <v>4.18</v>
      </c>
      <c r="I172" s="42" t="s">
        <v>252</v>
      </c>
    </row>
    <row r="173" spans="1:9" ht="15">
      <c r="A173" s="54" t="s">
        <v>231</v>
      </c>
      <c r="B173" s="55"/>
      <c r="C173" s="60" t="s">
        <v>232</v>
      </c>
      <c r="D173" s="60"/>
      <c r="E173" s="25" t="s">
        <v>90</v>
      </c>
      <c r="F173" s="25">
        <v>2.1</v>
      </c>
      <c r="G173" s="7"/>
      <c r="H173" s="7">
        <v>0.25</v>
      </c>
      <c r="I173" s="23">
        <f>(H173*20%)+H173</f>
        <v>0.3</v>
      </c>
    </row>
    <row r="174" spans="1:9" ht="15">
      <c r="A174" s="56"/>
      <c r="B174" s="57"/>
      <c r="C174" s="60" t="s">
        <v>233</v>
      </c>
      <c r="D174" s="60"/>
      <c r="E174" s="25" t="s">
        <v>90</v>
      </c>
      <c r="F174" s="25">
        <v>2.1</v>
      </c>
      <c r="G174" s="7"/>
      <c r="H174" s="7">
        <v>0.27</v>
      </c>
      <c r="I174" s="23">
        <f>H174*20%+H174</f>
        <v>0.324</v>
      </c>
    </row>
    <row r="175" spans="1:8" ht="15">
      <c r="A175" s="3"/>
      <c r="B175" s="3"/>
      <c r="C175" s="3"/>
      <c r="D175" s="3"/>
      <c r="E175" s="3"/>
      <c r="F175" s="3"/>
      <c r="G175" s="3"/>
      <c r="H175" s="3"/>
    </row>
    <row r="176" ht="13.5" customHeight="1"/>
    <row r="177" spans="1:6" ht="4.5" customHeight="1" hidden="1">
      <c r="A177" s="48" t="s">
        <v>234</v>
      </c>
      <c r="B177" s="49"/>
      <c r="C177" s="49"/>
      <c r="D177" s="22"/>
      <c r="E177" s="50" t="s">
        <v>235</v>
      </c>
      <c r="F177" s="50"/>
    </row>
    <row r="178" ht="15" hidden="1"/>
    <row r="179" ht="15" hidden="1"/>
    <row r="180" spans="1:6" ht="15">
      <c r="A180" s="3" t="s">
        <v>222</v>
      </c>
      <c r="B180" s="3"/>
      <c r="C180" s="3"/>
      <c r="D180" s="26"/>
      <c r="E180" s="26"/>
      <c r="F180" s="38" t="s">
        <v>236</v>
      </c>
    </row>
  </sheetData>
  <sheetProtection/>
  <mergeCells count="359">
    <mergeCell ref="A171:B172"/>
    <mergeCell ref="C171:D171"/>
    <mergeCell ref="F2:I2"/>
    <mergeCell ref="A8:H9"/>
    <mergeCell ref="B7:F7"/>
    <mergeCell ref="A166:D166"/>
    <mergeCell ref="A167:D167"/>
    <mergeCell ref="A168:D168"/>
    <mergeCell ref="G161:H161"/>
    <mergeCell ref="G162:H162"/>
    <mergeCell ref="A10:I12"/>
    <mergeCell ref="A116:D116"/>
    <mergeCell ref="A169:D169"/>
    <mergeCell ref="A170:D170"/>
    <mergeCell ref="G166:H166"/>
    <mergeCell ref="G167:H167"/>
    <mergeCell ref="G168:H168"/>
    <mergeCell ref="G169:H169"/>
    <mergeCell ref="E170:I170"/>
    <mergeCell ref="E80:E81"/>
    <mergeCell ref="G154:H154"/>
    <mergeCell ref="G160:H160"/>
    <mergeCell ref="G150:H150"/>
    <mergeCell ref="G151:H151"/>
    <mergeCell ref="A109:A110"/>
    <mergeCell ref="A102:A104"/>
    <mergeCell ref="G132:H133"/>
    <mergeCell ref="G149:H149"/>
    <mergeCell ref="E134:E138"/>
    <mergeCell ref="G126:H126"/>
    <mergeCell ref="G130:H131"/>
    <mergeCell ref="E119:E120"/>
    <mergeCell ref="E127:E128"/>
    <mergeCell ref="E130:E131"/>
    <mergeCell ref="F119:F120"/>
    <mergeCell ref="F122:F123"/>
    <mergeCell ref="A129:D129"/>
    <mergeCell ref="G68:H68"/>
    <mergeCell ref="G69:H69"/>
    <mergeCell ref="A84:A86"/>
    <mergeCell ref="A80:A81"/>
    <mergeCell ref="G70:H70"/>
    <mergeCell ref="G71:H71"/>
    <mergeCell ref="A76:I76"/>
    <mergeCell ref="G78:H78"/>
    <mergeCell ref="G74:H74"/>
    <mergeCell ref="G75:H75"/>
    <mergeCell ref="G60:H60"/>
    <mergeCell ref="G61:H61"/>
    <mergeCell ref="A88:A95"/>
    <mergeCell ref="A77:I77"/>
    <mergeCell ref="A66:I66"/>
    <mergeCell ref="A74:D74"/>
    <mergeCell ref="A75:D75"/>
    <mergeCell ref="G79:H79"/>
    <mergeCell ref="G63:H63"/>
    <mergeCell ref="G64:H64"/>
    <mergeCell ref="G65:H65"/>
    <mergeCell ref="G67:H67"/>
    <mergeCell ref="E62:E64"/>
    <mergeCell ref="G73:H73"/>
    <mergeCell ref="B62:D62"/>
    <mergeCell ref="G72:H72"/>
    <mergeCell ref="B72:D72"/>
    <mergeCell ref="G62:H62"/>
    <mergeCell ref="G54:H54"/>
    <mergeCell ref="G55:H55"/>
    <mergeCell ref="G56:H56"/>
    <mergeCell ref="G57:H57"/>
    <mergeCell ref="G58:H58"/>
    <mergeCell ref="G59:H59"/>
    <mergeCell ref="G40:H40"/>
    <mergeCell ref="G41:H41"/>
    <mergeCell ref="A60:A61"/>
    <mergeCell ref="A62:A64"/>
    <mergeCell ref="B63:D63"/>
    <mergeCell ref="G42:H42"/>
    <mergeCell ref="G48:H48"/>
    <mergeCell ref="G49:H49"/>
    <mergeCell ref="G50:H50"/>
    <mergeCell ref="G52:H52"/>
    <mergeCell ref="G33:H33"/>
    <mergeCell ref="G34:H34"/>
    <mergeCell ref="G35:H35"/>
    <mergeCell ref="G36:H36"/>
    <mergeCell ref="G37:H37"/>
    <mergeCell ref="G38:H38"/>
    <mergeCell ref="G22:H22"/>
    <mergeCell ref="G23:H23"/>
    <mergeCell ref="A52:A55"/>
    <mergeCell ref="G24:H24"/>
    <mergeCell ref="G25:H25"/>
    <mergeCell ref="G26:H26"/>
    <mergeCell ref="G27:H27"/>
    <mergeCell ref="G28:H28"/>
    <mergeCell ref="G29:H29"/>
    <mergeCell ref="G51:H51"/>
    <mergeCell ref="G15:I15"/>
    <mergeCell ref="G16:H16"/>
    <mergeCell ref="G17:H17"/>
    <mergeCell ref="G19:H19"/>
    <mergeCell ref="G20:H20"/>
    <mergeCell ref="G21:H21"/>
    <mergeCell ref="A18:I18"/>
    <mergeCell ref="G53:H53"/>
    <mergeCell ref="A67:A68"/>
    <mergeCell ref="B73:D73"/>
    <mergeCell ref="A115:D115"/>
    <mergeCell ref="G30:H30"/>
    <mergeCell ref="G39:H39"/>
    <mergeCell ref="G31:H31"/>
    <mergeCell ref="G32:H32"/>
    <mergeCell ref="A57:A58"/>
    <mergeCell ref="B97:D97"/>
    <mergeCell ref="A96:D96"/>
    <mergeCell ref="I134:I138"/>
    <mergeCell ref="I127:I128"/>
    <mergeCell ref="I130:I131"/>
    <mergeCell ref="I132:I133"/>
    <mergeCell ref="G134:H138"/>
    <mergeCell ref="A97:A101"/>
    <mergeCell ref="A114:I114"/>
    <mergeCell ref="E132:E133"/>
    <mergeCell ref="E122:E123"/>
    <mergeCell ref="E112:E113"/>
    <mergeCell ref="B110:D110"/>
    <mergeCell ref="A111:D111"/>
    <mergeCell ref="B112:D112"/>
    <mergeCell ref="B113:D113"/>
    <mergeCell ref="A29:A30"/>
    <mergeCell ref="E49:E50"/>
    <mergeCell ref="A48:D48"/>
    <mergeCell ref="B49:D49"/>
    <mergeCell ref="E52:E53"/>
    <mergeCell ref="A20:A28"/>
    <mergeCell ref="A59:D59"/>
    <mergeCell ref="B60:D60"/>
    <mergeCell ref="A32:A33"/>
    <mergeCell ref="B52:D52"/>
    <mergeCell ref="B53:D53"/>
    <mergeCell ref="B27:D27"/>
    <mergeCell ref="A40:A41"/>
    <mergeCell ref="A49:A50"/>
    <mergeCell ref="A42:D42"/>
    <mergeCell ref="F15:F16"/>
    <mergeCell ref="B28:D28"/>
    <mergeCell ref="B29:D29"/>
    <mergeCell ref="B30:D30"/>
    <mergeCell ref="A31:D31"/>
    <mergeCell ref="I119:I120"/>
    <mergeCell ref="B104:D104"/>
    <mergeCell ref="A112:A113"/>
    <mergeCell ref="E54:E55"/>
    <mergeCell ref="E60:E61"/>
    <mergeCell ref="I122:I123"/>
    <mergeCell ref="B54:D54"/>
    <mergeCell ref="B55:D55"/>
    <mergeCell ref="E57:E58"/>
    <mergeCell ref="A56:D56"/>
    <mergeCell ref="B57:D57"/>
    <mergeCell ref="B101:D101"/>
    <mergeCell ref="E67:E68"/>
    <mergeCell ref="B58:D58"/>
    <mergeCell ref="B103:D103"/>
    <mergeCell ref="A126:D126"/>
    <mergeCell ref="A38:D38"/>
    <mergeCell ref="A39:D39"/>
    <mergeCell ref="B50:D50"/>
    <mergeCell ref="A51:D51"/>
    <mergeCell ref="B86:D86"/>
    <mergeCell ref="B41:D41"/>
    <mergeCell ref="B102:D102"/>
    <mergeCell ref="B61:D61"/>
    <mergeCell ref="B100:D100"/>
    <mergeCell ref="A127:D128"/>
    <mergeCell ref="A106:D106"/>
    <mergeCell ref="A107:D107"/>
    <mergeCell ref="A108:D108"/>
    <mergeCell ref="B109:D109"/>
    <mergeCell ref="I143:I144"/>
    <mergeCell ref="E143:E144"/>
    <mergeCell ref="G118:H118"/>
    <mergeCell ref="G119:H120"/>
    <mergeCell ref="G121:H121"/>
    <mergeCell ref="A130:D131"/>
    <mergeCell ref="A124:D124"/>
    <mergeCell ref="A125:D125"/>
    <mergeCell ref="B98:D98"/>
    <mergeCell ref="B99:D99"/>
    <mergeCell ref="E40:E41"/>
    <mergeCell ref="E70:E73"/>
    <mergeCell ref="A69:D69"/>
    <mergeCell ref="B70:D70"/>
    <mergeCell ref="B71:D71"/>
    <mergeCell ref="C139:D140"/>
    <mergeCell ref="A132:D133"/>
    <mergeCell ref="A134:B147"/>
    <mergeCell ref="G122:H123"/>
    <mergeCell ref="G139:H140"/>
    <mergeCell ref="F134:F138"/>
    <mergeCell ref="F139:F140"/>
    <mergeCell ref="G129:H129"/>
    <mergeCell ref="G145:H146"/>
    <mergeCell ref="C145:D146"/>
    <mergeCell ref="I139:I140"/>
    <mergeCell ref="F141:F142"/>
    <mergeCell ref="I141:I142"/>
    <mergeCell ref="A153:D153"/>
    <mergeCell ref="F130:F131"/>
    <mergeCell ref="I145:I146"/>
    <mergeCell ref="C147:D147"/>
    <mergeCell ref="E145:E146"/>
    <mergeCell ref="G147:H147"/>
    <mergeCell ref="G141:H142"/>
    <mergeCell ref="B33:D33"/>
    <mergeCell ref="A34:D34"/>
    <mergeCell ref="A119:D120"/>
    <mergeCell ref="A65:D65"/>
    <mergeCell ref="B67:D67"/>
    <mergeCell ref="B68:D68"/>
    <mergeCell ref="A35:D35"/>
    <mergeCell ref="A36:D36"/>
    <mergeCell ref="A37:D37"/>
    <mergeCell ref="B85:D85"/>
    <mergeCell ref="E29:E30"/>
    <mergeCell ref="E97:E101"/>
    <mergeCell ref="A152:D152"/>
    <mergeCell ref="F145:F146"/>
    <mergeCell ref="A121:D121"/>
    <mergeCell ref="A122:D123"/>
    <mergeCell ref="E32:E33"/>
    <mergeCell ref="F127:F128"/>
    <mergeCell ref="B40:D40"/>
    <mergeCell ref="F132:F133"/>
    <mergeCell ref="E15:E16"/>
    <mergeCell ref="A15:D16"/>
    <mergeCell ref="A17:D17"/>
    <mergeCell ref="B25:D25"/>
    <mergeCell ref="B26:D26"/>
    <mergeCell ref="B22:D22"/>
    <mergeCell ref="E20:E21"/>
    <mergeCell ref="A19:D19"/>
    <mergeCell ref="B20:D20"/>
    <mergeCell ref="B23:B24"/>
    <mergeCell ref="I155:I157"/>
    <mergeCell ref="A155:C159"/>
    <mergeCell ref="A160:D160"/>
    <mergeCell ref="E155:E159"/>
    <mergeCell ref="F155:F157"/>
    <mergeCell ref="G155:H157"/>
    <mergeCell ref="G158:H158"/>
    <mergeCell ref="G159:H159"/>
    <mergeCell ref="D155:D157"/>
    <mergeCell ref="C134:D138"/>
    <mergeCell ref="A163:D163"/>
    <mergeCell ref="B21:D21"/>
    <mergeCell ref="E23:E26"/>
    <mergeCell ref="E27:E28"/>
    <mergeCell ref="C23:D23"/>
    <mergeCell ref="C24:D24"/>
    <mergeCell ref="A118:D118"/>
    <mergeCell ref="B64:D64"/>
    <mergeCell ref="B32:D32"/>
    <mergeCell ref="A164:D164"/>
    <mergeCell ref="A165:D165"/>
    <mergeCell ref="E139:E140"/>
    <mergeCell ref="C141:D142"/>
    <mergeCell ref="E141:E142"/>
    <mergeCell ref="C143:D144"/>
    <mergeCell ref="A154:D154"/>
    <mergeCell ref="A148:D148"/>
    <mergeCell ref="A149:D149"/>
    <mergeCell ref="A151:D151"/>
    <mergeCell ref="A70:A73"/>
    <mergeCell ref="B94:D94"/>
    <mergeCell ref="B95:D95"/>
    <mergeCell ref="E84:E86"/>
    <mergeCell ref="A78:D78"/>
    <mergeCell ref="A79:D79"/>
    <mergeCell ref="B80:D80"/>
    <mergeCell ref="B81:D81"/>
    <mergeCell ref="A82:D82"/>
    <mergeCell ref="A83:D83"/>
    <mergeCell ref="G93:H93"/>
    <mergeCell ref="B93:D93"/>
    <mergeCell ref="G80:H80"/>
    <mergeCell ref="G81:H81"/>
    <mergeCell ref="G82:H82"/>
    <mergeCell ref="G83:H83"/>
    <mergeCell ref="G84:H84"/>
    <mergeCell ref="G85:H85"/>
    <mergeCell ref="B84:D84"/>
    <mergeCell ref="B88:D88"/>
    <mergeCell ref="G86:H86"/>
    <mergeCell ref="G88:H88"/>
    <mergeCell ref="G89:H89"/>
    <mergeCell ref="G90:H90"/>
    <mergeCell ref="G91:H91"/>
    <mergeCell ref="G92:H92"/>
    <mergeCell ref="A87:I87"/>
    <mergeCell ref="B89:D89"/>
    <mergeCell ref="B90:D90"/>
    <mergeCell ref="B91:D91"/>
    <mergeCell ref="G94:H94"/>
    <mergeCell ref="G95:H95"/>
    <mergeCell ref="G96:H96"/>
    <mergeCell ref="G97:H97"/>
    <mergeCell ref="G98:H98"/>
    <mergeCell ref="G101:H101"/>
    <mergeCell ref="G99:H99"/>
    <mergeCell ref="G100:H100"/>
    <mergeCell ref="G102:H102"/>
    <mergeCell ref="G103:H103"/>
    <mergeCell ref="G104:H104"/>
    <mergeCell ref="G108:H108"/>
    <mergeCell ref="G109:H109"/>
    <mergeCell ref="G106:H106"/>
    <mergeCell ref="G107:H107"/>
    <mergeCell ref="A105:I105"/>
    <mergeCell ref="E109:E110"/>
    <mergeCell ref="G110:H110"/>
    <mergeCell ref="G111:H111"/>
    <mergeCell ref="G163:H163"/>
    <mergeCell ref="G164:H164"/>
    <mergeCell ref="G124:H124"/>
    <mergeCell ref="G127:H128"/>
    <mergeCell ref="G152:H152"/>
    <mergeCell ref="G153:H153"/>
    <mergeCell ref="G143:H144"/>
    <mergeCell ref="G148:H148"/>
    <mergeCell ref="G125:H125"/>
    <mergeCell ref="G165:H165"/>
    <mergeCell ref="G112:H112"/>
    <mergeCell ref="G113:H113"/>
    <mergeCell ref="G115:H115"/>
    <mergeCell ref="G116:H116"/>
    <mergeCell ref="A117:I117"/>
    <mergeCell ref="A161:D161"/>
    <mergeCell ref="A162:D162"/>
    <mergeCell ref="F143:F144"/>
    <mergeCell ref="A150:D150"/>
    <mergeCell ref="G43:H43"/>
    <mergeCell ref="G44:H44"/>
    <mergeCell ref="G45:H45"/>
    <mergeCell ref="G46:H46"/>
    <mergeCell ref="G47:H47"/>
    <mergeCell ref="C44:D44"/>
    <mergeCell ref="C45:D45"/>
    <mergeCell ref="C46:D46"/>
    <mergeCell ref="C47:D47"/>
    <mergeCell ref="A177:C177"/>
    <mergeCell ref="E177:F177"/>
    <mergeCell ref="A43:F43"/>
    <mergeCell ref="A173:B174"/>
    <mergeCell ref="C172:D172"/>
    <mergeCell ref="C173:D173"/>
    <mergeCell ref="C174:D174"/>
    <mergeCell ref="E88:E95"/>
    <mergeCell ref="B92:D92"/>
  </mergeCells>
  <hyperlinks>
    <hyperlink ref="H14" r:id="rId1" display="Рабочие документы\рцсон\Внебюджетная деятельность РАСЧЕТЫ тарифов\Расчет тарифа на услуги не входящие в перечень бесплатных.xl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9"/>
    </sheetView>
  </sheetViews>
  <sheetFormatPr defaultColWidth="9.140625" defaultRowHeight="15"/>
  <cols>
    <col min="8" max="8" width="17.421875" style="0" customWidth="1"/>
  </cols>
  <sheetData>
    <row r="1" spans="1:8" ht="15">
      <c r="A1" s="170" t="s">
        <v>215</v>
      </c>
      <c r="B1" s="170"/>
      <c r="C1" s="170"/>
      <c r="D1" s="170"/>
      <c r="E1" s="170"/>
      <c r="F1" s="170"/>
      <c r="G1" s="170"/>
      <c r="H1" s="170"/>
    </row>
    <row r="2" spans="1:8" ht="49.5" customHeight="1">
      <c r="A2" s="170"/>
      <c r="B2" s="170"/>
      <c r="C2" s="170"/>
      <c r="D2" s="170"/>
      <c r="E2" s="170"/>
      <c r="F2" s="170"/>
      <c r="G2" s="170"/>
      <c r="H2" s="170"/>
    </row>
    <row r="3" spans="1:8" ht="49.5" customHeight="1">
      <c r="A3" s="171" t="s">
        <v>191</v>
      </c>
      <c r="B3" s="171"/>
      <c r="C3" s="171"/>
      <c r="D3" s="171"/>
      <c r="E3" s="171"/>
      <c r="F3" s="171"/>
      <c r="G3" s="171"/>
      <c r="H3" s="14" t="s">
        <v>192</v>
      </c>
    </row>
    <row r="4" spans="1:8" ht="15">
      <c r="A4" s="160" t="s">
        <v>216</v>
      </c>
      <c r="B4" s="160"/>
      <c r="C4" s="160"/>
      <c r="D4" s="160"/>
      <c r="E4" s="160"/>
      <c r="F4" s="160"/>
      <c r="G4" s="160"/>
      <c r="H4" s="15">
        <f>33*2.48*1.79</f>
        <v>146.49360000000001</v>
      </c>
    </row>
    <row r="5" spans="1:8" ht="15">
      <c r="A5" s="160" t="s">
        <v>193</v>
      </c>
      <c r="B5" s="160"/>
      <c r="C5" s="160"/>
      <c r="D5" s="160"/>
      <c r="E5" s="160"/>
      <c r="F5" s="160"/>
      <c r="G5" s="160"/>
      <c r="H5" s="15">
        <f>H4*10%</f>
        <v>14.649360000000001</v>
      </c>
    </row>
    <row r="6" spans="1:8" ht="15">
      <c r="A6" s="160" t="s">
        <v>194</v>
      </c>
      <c r="B6" s="160"/>
      <c r="C6" s="160"/>
      <c r="D6" s="160"/>
      <c r="E6" s="160"/>
      <c r="F6" s="160"/>
      <c r="G6" s="160"/>
      <c r="H6" s="15">
        <f>H4*30%</f>
        <v>43.948080000000004</v>
      </c>
    </row>
    <row r="7" spans="1:8" ht="15">
      <c r="A7" s="160" t="s">
        <v>195</v>
      </c>
      <c r="B7" s="160"/>
      <c r="C7" s="160"/>
      <c r="D7" s="160"/>
      <c r="E7" s="160"/>
      <c r="F7" s="160"/>
      <c r="G7" s="160"/>
      <c r="H7" s="15">
        <f>H4*50%</f>
        <v>73.24680000000001</v>
      </c>
    </row>
    <row r="8" spans="1:8" ht="15">
      <c r="A8" s="160" t="s">
        <v>217</v>
      </c>
      <c r="B8" s="160"/>
      <c r="C8" s="160"/>
      <c r="D8" s="160"/>
      <c r="E8" s="160"/>
      <c r="F8" s="160"/>
      <c r="G8" s="160"/>
      <c r="H8" s="15">
        <f>H4*25%</f>
        <v>36.623400000000004</v>
      </c>
    </row>
    <row r="9" spans="1:8" ht="15">
      <c r="A9" s="165" t="s">
        <v>196</v>
      </c>
      <c r="B9" s="166"/>
      <c r="C9" s="166"/>
      <c r="D9" s="166"/>
      <c r="E9" s="166"/>
      <c r="F9" s="166"/>
      <c r="G9" s="167"/>
      <c r="H9" s="15">
        <f>H4*6.9%</f>
        <v>10.108058400000003</v>
      </c>
    </row>
    <row r="10" spans="1:8" ht="15">
      <c r="A10" s="160" t="s">
        <v>197</v>
      </c>
      <c r="B10" s="160"/>
      <c r="C10" s="160"/>
      <c r="D10" s="160"/>
      <c r="E10" s="160"/>
      <c r="F10" s="160"/>
      <c r="G10" s="160"/>
      <c r="H10" s="15">
        <f>H4+H5+H6+H7+H8+H9</f>
        <v>325.06929840000004</v>
      </c>
    </row>
    <row r="11" spans="1:8" ht="15">
      <c r="A11" s="162" t="s">
        <v>203</v>
      </c>
      <c r="B11" s="163"/>
      <c r="C11" s="163"/>
      <c r="D11" s="163"/>
      <c r="E11" s="163"/>
      <c r="F11" s="163"/>
      <c r="G11" s="163"/>
      <c r="H11" s="164"/>
    </row>
    <row r="12" spans="1:8" ht="15">
      <c r="A12" s="161" t="s">
        <v>208</v>
      </c>
      <c r="B12" s="52"/>
      <c r="C12" s="52"/>
      <c r="D12" s="52"/>
      <c r="E12" s="52"/>
      <c r="F12" s="52"/>
      <c r="G12" s="53"/>
      <c r="H12" s="15">
        <f>H10*34%</f>
        <v>110.52356145600002</v>
      </c>
    </row>
    <row r="13" spans="1:8" ht="15">
      <c r="A13" s="161" t="s">
        <v>209</v>
      </c>
      <c r="B13" s="52"/>
      <c r="C13" s="52"/>
      <c r="D13" s="52"/>
      <c r="E13" s="52"/>
      <c r="F13" s="52"/>
      <c r="G13" s="53"/>
      <c r="H13" s="15">
        <f>H10*0.08%</f>
        <v>0.26005543872000003</v>
      </c>
    </row>
    <row r="14" spans="1:8" ht="15">
      <c r="A14" s="161" t="s">
        <v>212</v>
      </c>
      <c r="B14" s="52"/>
      <c r="C14" s="52"/>
      <c r="D14" s="52"/>
      <c r="E14" s="52"/>
      <c r="F14" s="52"/>
      <c r="G14" s="53"/>
      <c r="H14" s="15">
        <f>H10+H12+H13</f>
        <v>435.85291529472005</v>
      </c>
    </row>
    <row r="15" spans="1:8" ht="15">
      <c r="A15" s="161" t="s">
        <v>218</v>
      </c>
      <c r="B15" s="52"/>
      <c r="C15" s="52"/>
      <c r="D15" s="52"/>
      <c r="E15" s="52"/>
      <c r="F15" s="52"/>
      <c r="G15" s="53"/>
      <c r="H15" s="15">
        <f>H14*15%</f>
        <v>65.37793729420801</v>
      </c>
    </row>
    <row r="16" spans="1:8" ht="15">
      <c r="A16" s="161" t="s">
        <v>219</v>
      </c>
      <c r="B16" s="52"/>
      <c r="C16" s="52"/>
      <c r="D16" s="52"/>
      <c r="E16" s="52"/>
      <c r="F16" s="52"/>
      <c r="G16" s="53"/>
      <c r="H16" s="15">
        <f>H14+H15</f>
        <v>501.2308525889281</v>
      </c>
    </row>
    <row r="17" spans="1:8" ht="15">
      <c r="A17" s="161" t="s">
        <v>198</v>
      </c>
      <c r="B17" s="168"/>
      <c r="C17" s="168"/>
      <c r="D17" s="168"/>
      <c r="E17" s="168"/>
      <c r="F17" s="168"/>
      <c r="G17" s="169"/>
      <c r="H17" s="15">
        <f>2016/12</f>
        <v>168</v>
      </c>
    </row>
    <row r="18" spans="1:8" ht="15">
      <c r="A18" s="160" t="s">
        <v>199</v>
      </c>
      <c r="B18" s="160"/>
      <c r="C18" s="160"/>
      <c r="D18" s="160"/>
      <c r="E18" s="160"/>
      <c r="F18" s="160"/>
      <c r="G18" s="160"/>
      <c r="H18" s="15">
        <f>H16/H17</f>
        <v>2.9835169796960006</v>
      </c>
    </row>
    <row r="19" spans="1:8" ht="15">
      <c r="A19" s="160" t="s">
        <v>200</v>
      </c>
      <c r="B19" s="160"/>
      <c r="C19" s="160"/>
      <c r="D19" s="160"/>
      <c r="E19" s="160"/>
      <c r="F19" s="160"/>
      <c r="G19" s="160"/>
      <c r="H19" s="15">
        <f>H18/60*2</f>
        <v>0.0994505659898667</v>
      </c>
    </row>
  </sheetData>
  <sheetProtection/>
  <mergeCells count="18">
    <mergeCell ref="A8:G8"/>
    <mergeCell ref="A9:G9"/>
    <mergeCell ref="A10:G10"/>
    <mergeCell ref="A17:G17"/>
    <mergeCell ref="A1:H2"/>
    <mergeCell ref="A3:G3"/>
    <mergeCell ref="A4:G4"/>
    <mergeCell ref="A5:G5"/>
    <mergeCell ref="A6:G6"/>
    <mergeCell ref="A7:G7"/>
    <mergeCell ref="A18:G18"/>
    <mergeCell ref="A19:G19"/>
    <mergeCell ref="A12:G12"/>
    <mergeCell ref="A13:G13"/>
    <mergeCell ref="A14:G14"/>
    <mergeCell ref="A11:H11"/>
    <mergeCell ref="A15:G15"/>
    <mergeCell ref="A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24"/>
    </sheetView>
  </sheetViews>
  <sheetFormatPr defaultColWidth="9.140625" defaultRowHeight="15"/>
  <cols>
    <col min="8" max="8" width="14.8515625" style="0" customWidth="1"/>
  </cols>
  <sheetData>
    <row r="1" spans="1:8" ht="15">
      <c r="A1" s="170" t="s">
        <v>221</v>
      </c>
      <c r="B1" s="170"/>
      <c r="C1" s="170"/>
      <c r="D1" s="170"/>
      <c r="E1" s="170"/>
      <c r="F1" s="170"/>
      <c r="G1" s="170"/>
      <c r="H1" s="170"/>
    </row>
    <row r="2" spans="1:8" ht="15">
      <c r="A2" s="170"/>
      <c r="B2" s="170"/>
      <c r="C2" s="170"/>
      <c r="D2" s="170"/>
      <c r="E2" s="170"/>
      <c r="F2" s="170"/>
      <c r="G2" s="170"/>
      <c r="H2" s="170"/>
    </row>
    <row r="3" spans="1:8" ht="15">
      <c r="A3" s="171" t="s">
        <v>191</v>
      </c>
      <c r="B3" s="171"/>
      <c r="C3" s="171"/>
      <c r="D3" s="171"/>
      <c r="E3" s="171"/>
      <c r="F3" s="171"/>
      <c r="G3" s="171"/>
      <c r="H3" s="14" t="s">
        <v>201</v>
      </c>
    </row>
    <row r="4" spans="1:8" ht="15">
      <c r="A4" s="160" t="s">
        <v>220</v>
      </c>
      <c r="B4" s="160"/>
      <c r="C4" s="160"/>
      <c r="D4" s="160"/>
      <c r="E4" s="160"/>
      <c r="F4" s="160"/>
      <c r="G4" s="160"/>
      <c r="H4" s="15">
        <f>33*1.9*2.27</f>
        <v>142.32899999999998</v>
      </c>
    </row>
    <row r="5" spans="1:8" ht="15">
      <c r="A5" s="160" t="s">
        <v>193</v>
      </c>
      <c r="B5" s="160"/>
      <c r="C5" s="160"/>
      <c r="D5" s="160"/>
      <c r="E5" s="160"/>
      <c r="F5" s="160"/>
      <c r="G5" s="160"/>
      <c r="H5" s="15">
        <f>H4*10%</f>
        <v>14.232899999999999</v>
      </c>
    </row>
    <row r="6" spans="1:8" ht="15">
      <c r="A6" s="160" t="s">
        <v>194</v>
      </c>
      <c r="B6" s="160"/>
      <c r="C6" s="160"/>
      <c r="D6" s="160"/>
      <c r="E6" s="160"/>
      <c r="F6" s="160"/>
      <c r="G6" s="160"/>
      <c r="H6" s="15">
        <f>H4*30%</f>
        <v>42.698699999999995</v>
      </c>
    </row>
    <row r="7" spans="1:8" ht="15">
      <c r="A7" s="160" t="s">
        <v>202</v>
      </c>
      <c r="B7" s="160"/>
      <c r="C7" s="160"/>
      <c r="D7" s="160"/>
      <c r="E7" s="160"/>
      <c r="F7" s="160"/>
      <c r="G7" s="160"/>
      <c r="H7" s="15">
        <f>H4*20%</f>
        <v>28.465799999999998</v>
      </c>
    </row>
    <row r="8" spans="1:8" ht="15">
      <c r="A8" s="160" t="s">
        <v>217</v>
      </c>
      <c r="B8" s="160"/>
      <c r="C8" s="160"/>
      <c r="D8" s="160"/>
      <c r="E8" s="160"/>
      <c r="F8" s="160"/>
      <c r="G8" s="160"/>
      <c r="H8" s="15">
        <f>H4*25%</f>
        <v>35.582249999999995</v>
      </c>
    </row>
    <row r="9" spans="1:8" ht="15">
      <c r="A9" s="175" t="s">
        <v>197</v>
      </c>
      <c r="B9" s="175"/>
      <c r="C9" s="175"/>
      <c r="D9" s="175"/>
      <c r="E9" s="175"/>
      <c r="F9" s="175"/>
      <c r="G9" s="175"/>
      <c r="H9" s="15">
        <f>H4+H5+H6+H7+H8</f>
        <v>263.30865</v>
      </c>
    </row>
    <row r="10" spans="1:8" ht="15">
      <c r="A10" s="172" t="s">
        <v>203</v>
      </c>
      <c r="B10" s="173"/>
      <c r="C10" s="173"/>
      <c r="D10" s="173"/>
      <c r="E10" s="173"/>
      <c r="F10" s="173"/>
      <c r="G10" s="174"/>
      <c r="H10" s="15">
        <f>H11+H12</f>
        <v>89.73558792000001</v>
      </c>
    </row>
    <row r="11" spans="1:8" ht="15">
      <c r="A11" s="165" t="s">
        <v>204</v>
      </c>
      <c r="B11" s="176"/>
      <c r="C11" s="176"/>
      <c r="D11" s="176"/>
      <c r="E11" s="176"/>
      <c r="F11" s="176"/>
      <c r="G11" s="177"/>
      <c r="H11" s="15">
        <f>H9*34%</f>
        <v>89.52494100000001</v>
      </c>
    </row>
    <row r="12" spans="1:8" ht="15">
      <c r="A12" s="165" t="s">
        <v>205</v>
      </c>
      <c r="B12" s="176"/>
      <c r="C12" s="176"/>
      <c r="D12" s="176"/>
      <c r="E12" s="176"/>
      <c r="F12" s="176"/>
      <c r="G12" s="177"/>
      <c r="H12" s="15">
        <f>H9*0.08%</f>
        <v>0.21064692000000002</v>
      </c>
    </row>
    <row r="13" spans="1:8" ht="15">
      <c r="A13" s="172" t="s">
        <v>206</v>
      </c>
      <c r="B13" s="173"/>
      <c r="C13" s="173"/>
      <c r="D13" s="173"/>
      <c r="E13" s="173"/>
      <c r="F13" s="173"/>
      <c r="G13" s="174"/>
      <c r="H13" s="15">
        <f>H9+H10</f>
        <v>353.04423792</v>
      </c>
    </row>
    <row r="14" spans="1:8" ht="15">
      <c r="A14" s="165" t="s">
        <v>218</v>
      </c>
      <c r="B14" s="176"/>
      <c r="C14" s="176"/>
      <c r="D14" s="176"/>
      <c r="E14" s="176"/>
      <c r="F14" s="176"/>
      <c r="G14" s="177"/>
      <c r="H14" s="15">
        <f>H13*15%</f>
        <v>52.956635688</v>
      </c>
    </row>
    <row r="15" spans="1:8" ht="15">
      <c r="A15" s="178" t="s">
        <v>219</v>
      </c>
      <c r="B15" s="179"/>
      <c r="C15" s="179"/>
      <c r="D15" s="179"/>
      <c r="E15" s="179"/>
      <c r="F15" s="179"/>
      <c r="G15" s="180"/>
      <c r="H15" s="15">
        <f>H13+H14</f>
        <v>406.000873608</v>
      </c>
    </row>
    <row r="16" spans="1:8" ht="15">
      <c r="A16" s="161" t="s">
        <v>198</v>
      </c>
      <c r="B16" s="168"/>
      <c r="C16" s="168"/>
      <c r="D16" s="168"/>
      <c r="E16" s="168"/>
      <c r="F16" s="168"/>
      <c r="G16" s="169"/>
      <c r="H16" s="15">
        <f>2016/12</f>
        <v>168</v>
      </c>
    </row>
    <row r="17" spans="1:8" ht="15">
      <c r="A17" s="160" t="s">
        <v>199</v>
      </c>
      <c r="B17" s="160"/>
      <c r="C17" s="160"/>
      <c r="D17" s="160"/>
      <c r="E17" s="160"/>
      <c r="F17" s="160"/>
      <c r="G17" s="160"/>
      <c r="H17" s="16">
        <f>H15/H16</f>
        <v>2.4166718667142857</v>
      </c>
    </row>
    <row r="18" spans="1:8" ht="15">
      <c r="A18" s="160" t="s">
        <v>213</v>
      </c>
      <c r="B18" s="160"/>
      <c r="C18" s="160"/>
      <c r="D18" s="160"/>
      <c r="E18" s="160"/>
      <c r="F18" s="160"/>
      <c r="G18" s="160"/>
      <c r="H18" s="15">
        <f>H17/60</f>
        <v>0.04027786444523809</v>
      </c>
    </row>
    <row r="23" spans="1:8" ht="15.75">
      <c r="A23" s="5" t="s">
        <v>250</v>
      </c>
      <c r="B23" s="5"/>
      <c r="C23" s="5"/>
      <c r="D23" s="43"/>
      <c r="E23" s="43"/>
      <c r="F23" s="43"/>
      <c r="G23" s="5" t="s">
        <v>236</v>
      </c>
      <c r="H23" s="5"/>
    </row>
    <row r="24" spans="1:8" ht="15.75">
      <c r="A24" s="5"/>
      <c r="B24" s="5"/>
      <c r="C24" s="5"/>
      <c r="D24" s="5"/>
      <c r="E24" s="5"/>
      <c r="F24" s="5"/>
      <c r="G24" s="5"/>
      <c r="H24" s="5"/>
    </row>
  </sheetData>
  <sheetProtection/>
  <mergeCells count="17">
    <mergeCell ref="A12:G12"/>
    <mergeCell ref="A1:H2"/>
    <mergeCell ref="A3:G3"/>
    <mergeCell ref="A4:G4"/>
    <mergeCell ref="A5:G5"/>
    <mergeCell ref="A6:G6"/>
    <mergeCell ref="A7:G7"/>
    <mergeCell ref="A13:G13"/>
    <mergeCell ref="A16:G16"/>
    <mergeCell ref="A17:G17"/>
    <mergeCell ref="A18:G18"/>
    <mergeCell ref="A8:G8"/>
    <mergeCell ref="A9:G9"/>
    <mergeCell ref="A10:G10"/>
    <mergeCell ref="A14:G14"/>
    <mergeCell ref="A15:G1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4">
      <selection activeCell="A8" sqref="A8:G8"/>
    </sheetView>
  </sheetViews>
  <sheetFormatPr defaultColWidth="9.140625" defaultRowHeight="15"/>
  <cols>
    <col min="7" max="7" width="17.28125" style="0" customWidth="1"/>
    <col min="8" max="8" width="11.00390625" style="0" customWidth="1"/>
  </cols>
  <sheetData>
    <row r="1" spans="1:8" ht="15">
      <c r="A1" s="170" t="s">
        <v>244</v>
      </c>
      <c r="B1" s="170"/>
      <c r="C1" s="170"/>
      <c r="D1" s="170"/>
      <c r="E1" s="170"/>
      <c r="F1" s="170"/>
      <c r="G1" s="170"/>
      <c r="H1" s="170"/>
    </row>
    <row r="2" spans="1:8" ht="33" customHeight="1">
      <c r="A2" s="170"/>
      <c r="B2" s="170"/>
      <c r="C2" s="170"/>
      <c r="D2" s="170"/>
      <c r="E2" s="170"/>
      <c r="F2" s="170"/>
      <c r="G2" s="170"/>
      <c r="H2" s="170"/>
    </row>
    <row r="3" spans="1:8" ht="15">
      <c r="A3" s="171" t="s">
        <v>191</v>
      </c>
      <c r="B3" s="171"/>
      <c r="C3" s="171"/>
      <c r="D3" s="171"/>
      <c r="E3" s="171"/>
      <c r="F3" s="171"/>
      <c r="G3" s="171"/>
      <c r="H3" s="14" t="s">
        <v>210</v>
      </c>
    </row>
    <row r="4" spans="1:8" ht="15">
      <c r="A4" s="160" t="s">
        <v>243</v>
      </c>
      <c r="B4" s="160"/>
      <c r="C4" s="160"/>
      <c r="D4" s="160"/>
      <c r="E4" s="160"/>
      <c r="F4" s="160"/>
      <c r="G4" s="160"/>
      <c r="H4" s="23">
        <f>33*1.73*2.48</f>
        <v>141.58319999999998</v>
      </c>
    </row>
    <row r="5" spans="1:8" ht="29.25" customHeight="1">
      <c r="A5" s="161" t="s">
        <v>247</v>
      </c>
      <c r="B5" s="168"/>
      <c r="C5" s="168"/>
      <c r="D5" s="168"/>
      <c r="E5" s="168"/>
      <c r="F5" s="168"/>
      <c r="G5" s="169"/>
      <c r="H5" s="23">
        <f>H4*10%</f>
        <v>14.158319999999998</v>
      </c>
    </row>
    <row r="6" spans="1:8" ht="46.5" customHeight="1">
      <c r="A6" s="161" t="s">
        <v>246</v>
      </c>
      <c r="B6" s="168"/>
      <c r="C6" s="168"/>
      <c r="D6" s="168"/>
      <c r="E6" s="168"/>
      <c r="F6" s="168"/>
      <c r="G6" s="169"/>
      <c r="H6" s="23">
        <f>H4*30%</f>
        <v>42.47495999999999</v>
      </c>
    </row>
    <row r="7" spans="1:8" ht="30" customHeight="1">
      <c r="A7" s="161" t="s">
        <v>249</v>
      </c>
      <c r="B7" s="168"/>
      <c r="C7" s="168"/>
      <c r="D7" s="168"/>
      <c r="E7" s="168"/>
      <c r="F7" s="168"/>
      <c r="G7" s="169"/>
      <c r="H7" s="23">
        <f>H4*20%</f>
        <v>28.316639999999996</v>
      </c>
    </row>
    <row r="8" spans="1:8" ht="29.25" customHeight="1">
      <c r="A8" s="161" t="s">
        <v>248</v>
      </c>
      <c r="B8" s="168"/>
      <c r="C8" s="168"/>
      <c r="D8" s="168"/>
      <c r="E8" s="168"/>
      <c r="F8" s="168"/>
      <c r="G8" s="169"/>
      <c r="H8" s="23">
        <f>H4*25%</f>
        <v>35.395799999999994</v>
      </c>
    </row>
    <row r="9" spans="1:8" ht="15.75" customHeight="1">
      <c r="A9" s="175" t="s">
        <v>197</v>
      </c>
      <c r="B9" s="175"/>
      <c r="C9" s="175"/>
      <c r="D9" s="175"/>
      <c r="E9" s="175"/>
      <c r="F9" s="175"/>
      <c r="G9" s="175"/>
      <c r="H9" s="33">
        <f>H4+H5+H6+H7+H8</f>
        <v>261.92891999999995</v>
      </c>
    </row>
    <row r="10" spans="1:8" ht="15.75" thickBot="1">
      <c r="A10" s="187" t="s">
        <v>203</v>
      </c>
      <c r="B10" s="188"/>
      <c r="C10" s="188"/>
      <c r="D10" s="188"/>
      <c r="E10" s="188"/>
      <c r="F10" s="188"/>
      <c r="G10" s="189"/>
      <c r="H10" s="34">
        <f>H11+H12</f>
        <v>89.26537593599998</v>
      </c>
    </row>
    <row r="11" spans="1:8" ht="15">
      <c r="A11" s="181" t="s">
        <v>214</v>
      </c>
      <c r="B11" s="182"/>
      <c r="C11" s="182"/>
      <c r="D11" s="182"/>
      <c r="E11" s="182"/>
      <c r="F11" s="182"/>
      <c r="G11" s="183"/>
      <c r="H11" s="35">
        <f>H9*34%</f>
        <v>89.05583279999999</v>
      </c>
    </row>
    <row r="12" spans="1:8" ht="15.75" thickBot="1">
      <c r="A12" s="184" t="s">
        <v>209</v>
      </c>
      <c r="B12" s="185"/>
      <c r="C12" s="185"/>
      <c r="D12" s="185"/>
      <c r="E12" s="185"/>
      <c r="F12" s="185"/>
      <c r="G12" s="186"/>
      <c r="H12" s="36">
        <f>H9*0.08%</f>
        <v>0.20954313599999996</v>
      </c>
    </row>
    <row r="13" spans="1:8" ht="15">
      <c r="A13" s="190" t="s">
        <v>212</v>
      </c>
      <c r="B13" s="191"/>
      <c r="C13" s="191"/>
      <c r="D13" s="191"/>
      <c r="E13" s="191"/>
      <c r="F13" s="191"/>
      <c r="G13" s="192"/>
      <c r="H13" s="37">
        <f>H9+H10</f>
        <v>351.19429593599995</v>
      </c>
    </row>
    <row r="14" spans="1:8" ht="15">
      <c r="A14" s="161" t="s">
        <v>198</v>
      </c>
      <c r="B14" s="168"/>
      <c r="C14" s="168"/>
      <c r="D14" s="168"/>
      <c r="E14" s="168"/>
      <c r="F14" s="168"/>
      <c r="G14" s="169"/>
      <c r="H14" s="23">
        <f>2016/12</f>
        <v>168</v>
      </c>
    </row>
    <row r="15" spans="1:8" ht="15">
      <c r="A15" s="160" t="s">
        <v>199</v>
      </c>
      <c r="B15" s="160"/>
      <c r="C15" s="160"/>
      <c r="D15" s="160"/>
      <c r="E15" s="160"/>
      <c r="F15" s="160"/>
      <c r="G15" s="160"/>
      <c r="H15" s="30">
        <f>H13/H14</f>
        <v>2.0904422377142855</v>
      </c>
    </row>
    <row r="16" spans="1:8" ht="15">
      <c r="A16" s="194" t="s">
        <v>207</v>
      </c>
      <c r="B16" s="194"/>
      <c r="C16" s="194"/>
      <c r="D16" s="194"/>
      <c r="E16" s="194"/>
      <c r="F16" s="194"/>
      <c r="G16" s="194"/>
      <c r="H16" s="31">
        <f>H15+40%</f>
        <v>2.4904422377142854</v>
      </c>
    </row>
    <row r="17" spans="1:8" ht="15">
      <c r="A17" s="160" t="s">
        <v>245</v>
      </c>
      <c r="B17" s="160"/>
      <c r="C17" s="160"/>
      <c r="D17" s="160"/>
      <c r="E17" s="160"/>
      <c r="F17" s="160"/>
      <c r="G17" s="160"/>
      <c r="H17" s="32">
        <f>H15*2</f>
        <v>4.180884475428571</v>
      </c>
    </row>
    <row r="21" spans="1:8" ht="15">
      <c r="A21" s="193" t="s">
        <v>250</v>
      </c>
      <c r="B21" s="193"/>
      <c r="C21" s="27"/>
      <c r="D21" s="27"/>
      <c r="E21" s="27"/>
      <c r="F21" s="27"/>
      <c r="G21" s="27" t="s">
        <v>236</v>
      </c>
      <c r="H21" s="27"/>
    </row>
  </sheetData>
  <sheetProtection/>
  <mergeCells count="17">
    <mergeCell ref="A17:G17"/>
    <mergeCell ref="A21:B21"/>
    <mergeCell ref="A15:G15"/>
    <mergeCell ref="A1:H2"/>
    <mergeCell ref="A3:G3"/>
    <mergeCell ref="A4:G4"/>
    <mergeCell ref="A5:G5"/>
    <mergeCell ref="A6:G6"/>
    <mergeCell ref="A7:G7"/>
    <mergeCell ref="A16:G16"/>
    <mergeCell ref="A14:G14"/>
    <mergeCell ref="A11:G11"/>
    <mergeCell ref="A12:G12"/>
    <mergeCell ref="A10:G10"/>
    <mergeCell ref="A13:G13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2018-02-15T12:56:20Z</cp:lastPrinted>
  <dcterms:created xsi:type="dcterms:W3CDTF">2017-06-14T13:52:24Z</dcterms:created>
  <dcterms:modified xsi:type="dcterms:W3CDTF">2018-02-15T12:57:03Z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